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8496"/>
  </bookViews>
  <sheets>
    <sheet name="01.04.22" sheetId="1" r:id="rId1"/>
  </sheets>
  <externalReferences>
    <externalReference r:id="rId2"/>
  </externalReferences>
  <definedNames>
    <definedName name="OLE_LINK1" localSheetId="0">'01.04.22'!$A$2</definedName>
  </definedNames>
  <calcPr calcId="145621" refMode="R1C1"/>
</workbook>
</file>

<file path=xl/calcChain.xml><?xml version="1.0" encoding="utf-8"?>
<calcChain xmlns="http://schemas.openxmlformats.org/spreadsheetml/2006/main">
  <c r="C46" i="1" l="1"/>
  <c r="D41" i="1"/>
  <c r="C41" i="1"/>
  <c r="D40" i="1"/>
  <c r="D39" i="1"/>
  <c r="C39" i="1"/>
  <c r="C38" i="1"/>
  <c r="D37" i="1"/>
  <c r="C37" i="1"/>
  <c r="C34" i="1"/>
  <c r="D33" i="1"/>
  <c r="D31" i="1" s="1"/>
  <c r="C33" i="1"/>
  <c r="D32" i="1"/>
  <c r="C32" i="1"/>
  <c r="D30" i="1"/>
  <c r="C30" i="1"/>
  <c r="D29" i="1"/>
  <c r="C29" i="1"/>
  <c r="D28" i="1"/>
  <c r="C28" i="1"/>
  <c r="C27" i="1" s="1"/>
  <c r="D26" i="1"/>
  <c r="C26" i="1"/>
  <c r="D25" i="1"/>
  <c r="C25" i="1"/>
  <c r="D24" i="1"/>
  <c r="C24" i="1"/>
  <c r="C23" i="1" s="1"/>
  <c r="D22" i="1"/>
  <c r="C22" i="1"/>
  <c r="B22" i="1"/>
  <c r="D21" i="1"/>
  <c r="C21" i="1"/>
  <c r="B21" i="1"/>
  <c r="D20" i="1"/>
  <c r="C20" i="1"/>
  <c r="B20" i="1"/>
  <c r="A20" i="1"/>
  <c r="D19" i="1"/>
  <c r="C19" i="1"/>
  <c r="B19" i="1"/>
  <c r="A19" i="1"/>
  <c r="D18" i="1"/>
  <c r="C18" i="1"/>
  <c r="B18" i="1"/>
  <c r="A18" i="1"/>
  <c r="D16" i="1"/>
  <c r="C16" i="1"/>
  <c r="D15" i="1"/>
  <c r="C15" i="1"/>
  <c r="D14" i="1"/>
  <c r="C14" i="1"/>
  <c r="D13" i="1"/>
  <c r="C13" i="1"/>
  <c r="D12" i="1"/>
  <c r="C12" i="1"/>
  <c r="D10" i="1"/>
  <c r="C10" i="1"/>
  <c r="D27" i="1" l="1"/>
  <c r="C9" i="1"/>
  <c r="C31" i="1"/>
  <c r="D9" i="1"/>
  <c r="D23" i="1"/>
  <c r="C36" i="1"/>
  <c r="D36" i="1"/>
  <c r="C17" i="1" l="1"/>
  <c r="C42" i="1" s="1"/>
  <c r="D17" i="1"/>
  <c r="D42" i="1" l="1"/>
</calcChain>
</file>

<file path=xl/sharedStrings.xml><?xml version="1.0" encoding="utf-8"?>
<sst xmlns="http://schemas.openxmlformats.org/spreadsheetml/2006/main" count="70" uniqueCount="70">
  <si>
    <t>Показники</t>
  </si>
  <si>
    <t>Виконання фінансового плану за січень-березень 2022 року</t>
  </si>
  <si>
    <t>План</t>
  </si>
  <si>
    <t>Факт</t>
  </si>
  <si>
    <t>Доходи, всього,</t>
  </si>
  <si>
    <t>1.1</t>
  </si>
  <si>
    <t>Доход від продажу товарів</t>
  </si>
  <si>
    <t>1.2.</t>
  </si>
  <si>
    <t>Комісійна винагорода за адміністрування роботи Револьверного фонду</t>
  </si>
  <si>
    <t>1.3.</t>
  </si>
  <si>
    <t>Амортизація безкоштовно отриманих основних засобів</t>
  </si>
  <si>
    <t>1.4.</t>
  </si>
  <si>
    <t>Дохід від оренди (Ощадбанк)</t>
  </si>
  <si>
    <t>1.5.</t>
  </si>
  <si>
    <t>Дохід від оренди (ПП Артлайн)</t>
  </si>
  <si>
    <t>1.6.</t>
  </si>
  <si>
    <t>Відшкодування витрат на утримання орендованого майна (ПП Артлайн)</t>
  </si>
  <si>
    <t>1.7.</t>
  </si>
  <si>
    <t>Відшкодування плати за землю (ПП Артлайн)</t>
  </si>
  <si>
    <t>Витрати, всього</t>
  </si>
  <si>
    <t>2.5.</t>
  </si>
  <si>
    <t>2.6.</t>
  </si>
  <si>
    <t>2.7.</t>
  </si>
  <si>
    <t xml:space="preserve">Амортизація основних засобів </t>
  </si>
  <si>
    <t>2.7.1.</t>
  </si>
  <si>
    <t>власних основних  засобів</t>
  </si>
  <si>
    <t>2.7.2.</t>
  </si>
  <si>
    <t>безкоштовно отриманих основних засобів</t>
  </si>
  <si>
    <t>2.8.</t>
  </si>
  <si>
    <t xml:space="preserve">Поточний ремонт </t>
  </si>
  <si>
    <t>2.9.</t>
  </si>
  <si>
    <t xml:space="preserve">Комунальні послуги </t>
  </si>
  <si>
    <t>2.9.1.</t>
  </si>
  <si>
    <t>електроенергія</t>
  </si>
  <si>
    <t>2.9.2.</t>
  </si>
  <si>
    <t>тепло; водопостачання, водовідведення</t>
  </si>
  <si>
    <t>2.10.</t>
  </si>
  <si>
    <t>Послуги зв’язку</t>
  </si>
  <si>
    <t>2.11.</t>
  </si>
  <si>
    <t xml:space="preserve">Послуги сторонніх організацій </t>
  </si>
  <si>
    <t>2.11.1</t>
  </si>
  <si>
    <t>Обсл.РРО та налаштування торгового обладнання</t>
  </si>
  <si>
    <t>2.11.2.</t>
  </si>
  <si>
    <t>КП "ЖЕО"  (вивіз сміття)</t>
  </si>
  <si>
    <t>2.11.3.</t>
  </si>
  <si>
    <t>Обслуговування орг.техніки</t>
  </si>
  <si>
    <t>2.11.4.</t>
  </si>
  <si>
    <t>Обслуговування програмного забезпечення М.Е.Док</t>
  </si>
  <si>
    <t>2.12.</t>
  </si>
  <si>
    <t>Інші витрати</t>
  </si>
  <si>
    <t>2.12.1.</t>
  </si>
  <si>
    <t xml:space="preserve">Плата за землю </t>
  </si>
  <si>
    <t>2.12.2.</t>
  </si>
  <si>
    <t>Поштові витрати (марки)</t>
  </si>
  <si>
    <t>2.12.3.</t>
  </si>
  <si>
    <t>Послуги банка</t>
  </si>
  <si>
    <t>2.12.4.</t>
  </si>
  <si>
    <t xml:space="preserve">Витрати на відрядження </t>
  </si>
  <si>
    <t>2.12.5.</t>
  </si>
  <si>
    <t xml:space="preserve">Інші витрати </t>
  </si>
  <si>
    <t>3</t>
  </si>
  <si>
    <t>Фінансовий результат оподаткування</t>
  </si>
  <si>
    <t>Дотація з міського бюджету</t>
  </si>
  <si>
    <t xml:space="preserve">Фінансовий результат з врахуванням дотації </t>
  </si>
  <si>
    <t>Сплата податку на прибуток</t>
  </si>
  <si>
    <t xml:space="preserve">Придбання основних засобів, всього, </t>
  </si>
  <si>
    <t>в т.ч. в розрізі основних засобів</t>
  </si>
  <si>
    <t>за січень-березень 2022 року</t>
  </si>
  <si>
    <t xml:space="preserve">Звіт про виконання фінансового плану по ККТП "КОБЗАР" </t>
  </si>
  <si>
    <t>№з/п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</si>
</sst>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1" fillId="0" borderId="0" xfId="1"/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textRotation="90" wrapText="1"/>
    </xf>
    <xf numFmtId="0" fontId="5" fillId="0" borderId="9" xfId="1" applyFont="1" applyBorder="1" applyAlignment="1">
      <alignment horizontal="center" textRotation="90" wrapText="1"/>
    </xf>
    <xf numFmtId="0" fontId="5" fillId="0" borderId="11" xfId="1" applyFont="1" applyBorder="1" applyAlignment="1">
      <alignment horizontal="center" textRotation="90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justify" vertical="top" wrapText="1"/>
    </xf>
    <xf numFmtId="164" fontId="6" fillId="0" borderId="13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1" fillId="0" borderId="0" xfId="1" applyNumberFormat="1"/>
    <xf numFmtId="49" fontId="3" fillId="0" borderId="15" xfId="1" applyNumberFormat="1" applyFont="1" applyFill="1" applyBorder="1" applyAlignment="1">
      <alignment horizontal="center" vertical="top" wrapText="1"/>
    </xf>
    <xf numFmtId="0" fontId="3" fillId="0" borderId="16" xfId="1" applyFont="1" applyFill="1" applyBorder="1"/>
    <xf numFmtId="164" fontId="3" fillId="0" borderId="1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wrapText="1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49" fontId="3" fillId="0" borderId="22" xfId="1" applyNumberFormat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vertical="top" wrapText="1"/>
    </xf>
    <xf numFmtId="0" fontId="3" fillId="0" borderId="23" xfId="1" applyFont="1" applyFill="1" applyBorder="1" applyAlignment="1">
      <alignment vertical="center" wrapText="1"/>
    </xf>
    <xf numFmtId="0" fontId="3" fillId="0" borderId="22" xfId="1" applyNumberFormat="1" applyFont="1" applyFill="1" applyBorder="1" applyAlignment="1">
      <alignment horizontal="center" vertical="top" wrapText="1"/>
    </xf>
    <xf numFmtId="0" fontId="3" fillId="0" borderId="23" xfId="1" applyFont="1" applyFill="1" applyBorder="1" applyAlignment="1">
      <alignment horizontal="justify" vertical="top" wrapText="1"/>
    </xf>
    <xf numFmtId="164" fontId="3" fillId="0" borderId="24" xfId="1" applyNumberFormat="1" applyFont="1" applyFill="1" applyBorder="1" applyAlignment="1">
      <alignment horizontal="center" wrapText="1"/>
    </xf>
    <xf numFmtId="164" fontId="3" fillId="0" borderId="20" xfId="1" applyNumberFormat="1" applyFont="1" applyFill="1" applyBorder="1" applyAlignment="1">
      <alignment horizontal="center" wrapText="1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9" xfId="1" applyFont="1" applyFill="1" applyBorder="1" applyAlignment="1">
      <alignment horizontal="justify" vertical="top" wrapText="1"/>
    </xf>
    <xf numFmtId="164" fontId="3" fillId="0" borderId="30" xfId="1" applyNumberFormat="1" applyFont="1" applyFill="1" applyBorder="1" applyAlignment="1">
      <alignment horizontal="center" wrapText="1"/>
    </xf>
    <xf numFmtId="164" fontId="3" fillId="0" borderId="9" xfId="1" applyNumberFormat="1" applyFont="1" applyFill="1" applyBorder="1" applyAlignment="1">
      <alignment horizontal="center" wrapText="1"/>
    </xf>
    <xf numFmtId="0" fontId="6" fillId="0" borderId="12" xfId="1" applyNumberFormat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vertical="top" wrapText="1"/>
    </xf>
    <xf numFmtId="164" fontId="3" fillId="0" borderId="31" xfId="1" applyNumberFormat="1" applyFont="1" applyFill="1" applyBorder="1" applyAlignment="1">
      <alignment horizontal="center" wrapText="1"/>
    </xf>
    <xf numFmtId="164" fontId="3" fillId="0" borderId="14" xfId="1" applyNumberFormat="1" applyFont="1" applyFill="1" applyBorder="1" applyAlignment="1">
      <alignment horizont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justify" vertical="center" wrapText="1"/>
    </xf>
    <xf numFmtId="164" fontId="3" fillId="0" borderId="21" xfId="1" applyNumberFormat="1" applyFont="1" applyFill="1" applyBorder="1" applyAlignment="1">
      <alignment horizontal="center" wrapText="1"/>
    </xf>
    <xf numFmtId="0" fontId="3" fillId="0" borderId="29" xfId="1" applyFont="1" applyFill="1" applyBorder="1" applyAlignment="1">
      <alignment vertical="top" wrapText="1"/>
    </xf>
    <xf numFmtId="0" fontId="3" fillId="0" borderId="6" xfId="1" applyFont="1" applyFill="1" applyBorder="1" applyAlignment="1">
      <alignment horizontal="justify" vertical="top" wrapText="1"/>
    </xf>
    <xf numFmtId="164" fontId="6" fillId="0" borderId="31" xfId="1" applyNumberFormat="1" applyFont="1" applyFill="1" applyBorder="1" applyAlignment="1">
      <alignment horizontal="center" wrapText="1"/>
    </xf>
    <xf numFmtId="0" fontId="3" fillId="0" borderId="15" xfId="1" applyNumberFormat="1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top" wrapText="1"/>
    </xf>
    <xf numFmtId="164" fontId="3" fillId="0" borderId="13" xfId="1" applyNumberFormat="1" applyFont="1" applyFill="1" applyBorder="1" applyAlignment="1">
      <alignment horizontal="center" wrapText="1"/>
    </xf>
    <xf numFmtId="0" fontId="3" fillId="0" borderId="16" xfId="2" applyFont="1" applyFill="1" applyBorder="1" applyAlignment="1">
      <alignment horizontal="justify"/>
    </xf>
    <xf numFmtId="0" fontId="3" fillId="0" borderId="23" xfId="2" applyFont="1" applyFill="1" applyBorder="1" applyAlignment="1">
      <alignment horizontal="justify"/>
    </xf>
    <xf numFmtId="14" fontId="3" fillId="0" borderId="22" xfId="1" applyNumberFormat="1" applyFont="1" applyFill="1" applyBorder="1" applyAlignment="1">
      <alignment horizontal="center" vertical="top" wrapText="1"/>
    </xf>
    <xf numFmtId="0" fontId="3" fillId="0" borderId="23" xfId="2" applyFont="1" applyFill="1" applyBorder="1" applyAlignment="1">
      <alignment horizontal="justify" wrapText="1"/>
    </xf>
    <xf numFmtId="0" fontId="7" fillId="0" borderId="6" xfId="1" applyFont="1" applyFill="1" applyBorder="1" applyAlignment="1">
      <alignment horizontal="justify" vertical="top" wrapText="1"/>
    </xf>
    <xf numFmtId="14" fontId="3" fillId="0" borderId="15" xfId="1" applyNumberFormat="1" applyFont="1" applyFill="1" applyBorder="1" applyAlignment="1">
      <alignment horizontal="center" vertical="top" wrapText="1"/>
    </xf>
    <xf numFmtId="0" fontId="3" fillId="0" borderId="29" xfId="2" applyFont="1" applyFill="1" applyBorder="1" applyAlignment="1">
      <alignment horizontal="justify"/>
    </xf>
    <xf numFmtId="0" fontId="6" fillId="0" borderId="1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justify" vertical="center" wrapText="1"/>
    </xf>
    <xf numFmtId="164" fontId="6" fillId="0" borderId="14" xfId="1" applyNumberFormat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vertical="top" wrapText="1"/>
    </xf>
    <xf numFmtId="0" fontId="3" fillId="0" borderId="22" xfId="1" applyFont="1" applyFill="1" applyBorder="1" applyAlignment="1">
      <alignment horizontal="center" vertical="top" wrapText="1"/>
    </xf>
    <xf numFmtId="164" fontId="3" fillId="0" borderId="25" xfId="1" applyNumberFormat="1" applyFont="1" applyFill="1" applyBorder="1" applyAlignment="1">
      <alignment horizontal="center" wrapText="1"/>
    </xf>
    <xf numFmtId="0" fontId="3" fillId="0" borderId="28" xfId="1" applyFont="1" applyFill="1" applyBorder="1" applyAlignment="1">
      <alignment horizontal="center" vertical="top" wrapText="1"/>
    </xf>
    <xf numFmtId="0" fontId="3" fillId="0" borderId="23" xfId="1" applyFont="1" applyFill="1" applyBorder="1" applyAlignment="1">
      <alignment horizontal="justify" vertical="center" wrapText="1"/>
    </xf>
    <xf numFmtId="2" fontId="3" fillId="0" borderId="24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0" fontId="3" fillId="0" borderId="10" xfId="1" applyFont="1" applyFill="1" applyBorder="1" applyAlignment="1">
      <alignment horizontal="center" vertical="top" wrapText="1"/>
    </xf>
    <xf numFmtId="0" fontId="3" fillId="0" borderId="32" xfId="1" applyFont="1" applyFill="1" applyBorder="1" applyAlignment="1">
      <alignment horizontal="justify" vertical="top" wrapText="1"/>
    </xf>
    <xf numFmtId="0" fontId="3" fillId="0" borderId="26" xfId="1" applyFont="1" applyFill="1" applyBorder="1" applyAlignment="1">
      <alignment horizontal="center" wrapText="1"/>
    </xf>
    <xf numFmtId="0" fontId="3" fillId="0" borderId="27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center" wrapText="1"/>
    </xf>
    <xf numFmtId="49" fontId="8" fillId="0" borderId="0" xfId="1" applyNumberFormat="1" applyFont="1" applyFill="1"/>
    <xf numFmtId="0" fontId="8" fillId="0" borderId="0" xfId="1" applyFont="1"/>
    <xf numFmtId="0" fontId="8" fillId="0" borderId="0" xfId="1" applyFont="1" applyFill="1" applyAlignment="1">
      <alignment horizontal="center"/>
    </xf>
    <xf numFmtId="0" fontId="3" fillId="0" borderId="0" xfId="1" applyFont="1" applyFill="1"/>
    <xf numFmtId="0" fontId="8" fillId="0" borderId="0" xfId="1" applyFont="1" applyFill="1"/>
    <xf numFmtId="0" fontId="6" fillId="0" borderId="0" xfId="1" applyFont="1" applyFill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wrapText="1"/>
    </xf>
    <xf numFmtId="0" fontId="5" fillId="0" borderId="2" xfId="1" applyFont="1" applyBorder="1" applyAlignment="1">
      <alignment horizontal="center" textRotation="90" wrapText="1"/>
    </xf>
    <xf numFmtId="0" fontId="5" fillId="0" borderId="5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72;&#1103;%20&#1087;&#1072;&#1087;&#1082;&#1072;%20(3)/&#1043;&#1054;&#1056;&#1048;&#1057;&#1055;&#1054;&#1051;/&#1042;&#1080;&#1082;&#1086;&#1085;&#1082;&#1086;&#1084;%202015/&#1074;&#1080;&#1082;&#1086;&#1085;&#1082;&#1086;&#1084;2016/&#1079;&#1074;&#1110;&#1090;%20&#1087;&#1088;&#1086;%20&#1074;&#1080;&#1082;&#1086;&#1085;%20&#1087;&#1083;&#1072;&#1085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5"/>
      <sheetName val="зв.на бал.ІV"/>
      <sheetName val="01-16"/>
      <sheetName val="02-16"/>
      <sheetName val="03-16"/>
      <sheetName val="зв.на бал.І"/>
      <sheetName val="04-16"/>
      <sheetName val="05-16"/>
      <sheetName val="05-16 (2)"/>
      <sheetName val="06-16"/>
      <sheetName val="зв.на бал.ІІ"/>
      <sheetName val="07-16 "/>
      <sheetName val="08-16"/>
      <sheetName val="08-16 (2)"/>
      <sheetName val="09-16"/>
      <sheetName val="зв.на бал.ІІІ"/>
      <sheetName val="10-16"/>
      <sheetName val="11-16"/>
      <sheetName val="12-16"/>
      <sheetName val="зв.на бал.ІV16"/>
      <sheetName val="01-17"/>
      <sheetName val="02-17"/>
      <sheetName val="03-17"/>
      <sheetName val="зв.на бал.І17"/>
      <sheetName val="04-17"/>
      <sheetName val="05-17"/>
      <sheetName val="05-17 (2)"/>
      <sheetName val="06-17"/>
      <sheetName val="зв.на бал.ІІ17"/>
      <sheetName val="07-17"/>
      <sheetName val="08-17"/>
      <sheetName val="09-17"/>
      <sheetName val="зв.на бал.ІІІ17"/>
      <sheetName val="10-17"/>
      <sheetName val="11-17"/>
      <sheetName val="12-17"/>
      <sheetName val="зв.на бал.ІV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8">
          <cell r="A28" t="str">
            <v>2.1.</v>
          </cell>
          <cell r="B28" t="str">
            <v>Заробітна плата</v>
          </cell>
        </row>
        <row r="29">
          <cell r="A29" t="str">
            <v>2.2.</v>
          </cell>
          <cell r="B29" t="str">
            <v>Єдиний соціальний внесок 22 %</v>
          </cell>
        </row>
        <row r="30">
          <cell r="A30" t="str">
            <v>2.3.</v>
          </cell>
          <cell r="B30" t="str">
            <v>Собівартість реалізованих товарів</v>
          </cell>
        </row>
        <row r="33">
          <cell r="B33" t="str">
            <v xml:space="preserve">Матеріали </v>
          </cell>
        </row>
        <row r="34">
          <cell r="B34" t="str">
            <v>Транспортні послуги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B51" sqref="B51"/>
    </sheetView>
  </sheetViews>
  <sheetFormatPr defaultColWidth="9.109375" defaultRowHeight="15.6" x14ac:dyDescent="0.3"/>
  <cols>
    <col min="1" max="1" width="11.33203125" style="3" bestFit="1" customWidth="1"/>
    <col min="2" max="2" width="46.33203125" style="3" customWidth="1"/>
    <col min="3" max="3" width="9.109375" style="3"/>
    <col min="4" max="4" width="9.109375" style="79"/>
    <col min="5" max="5" width="13.5546875" style="3" customWidth="1"/>
    <col min="6" max="16384" width="9.109375" style="6"/>
  </cols>
  <sheetData>
    <row r="1" spans="1:5" s="3" customFormat="1" ht="17.399999999999999" x14ac:dyDescent="0.3">
      <c r="A1" s="1" t="s">
        <v>68</v>
      </c>
      <c r="B1" s="1"/>
      <c r="C1" s="1"/>
      <c r="D1" s="1"/>
      <c r="E1" s="2"/>
    </row>
    <row r="2" spans="1:5" s="3" customFormat="1" x14ac:dyDescent="0.3">
      <c r="B2" s="4" t="s">
        <v>67</v>
      </c>
      <c r="C2" s="4"/>
      <c r="D2" s="4"/>
    </row>
    <row r="3" spans="1:5" x14ac:dyDescent="0.3">
      <c r="A3" s="5"/>
      <c r="B3" s="5"/>
      <c r="C3" s="5"/>
      <c r="D3" s="5"/>
      <c r="E3" s="6"/>
    </row>
    <row r="4" spans="1:5" ht="16.2" thickBot="1" x14ac:dyDescent="0.35">
      <c r="B4" s="6"/>
      <c r="C4" s="6"/>
      <c r="D4" s="6"/>
      <c r="E4" s="6"/>
    </row>
    <row r="5" spans="1:5" ht="58.2" customHeight="1" thickBot="1" x14ac:dyDescent="0.3">
      <c r="A5" s="7" t="s">
        <v>69</v>
      </c>
      <c r="B5" s="82" t="s">
        <v>0</v>
      </c>
      <c r="C5" s="83" t="s">
        <v>1</v>
      </c>
      <c r="D5" s="10"/>
      <c r="E5" s="6"/>
    </row>
    <row r="6" spans="1:5" ht="12.75" customHeight="1" x14ac:dyDescent="0.25">
      <c r="A6" s="8"/>
      <c r="B6" s="9"/>
      <c r="C6" s="84" t="s">
        <v>2</v>
      </c>
      <c r="D6" s="11" t="s">
        <v>3</v>
      </c>
      <c r="E6" s="6"/>
    </row>
    <row r="7" spans="1:5" ht="4.5" customHeight="1" x14ac:dyDescent="0.25">
      <c r="A7" s="8"/>
      <c r="B7" s="9"/>
      <c r="C7" s="85"/>
      <c r="D7" s="12"/>
      <c r="E7" s="6"/>
    </row>
    <row r="8" spans="1:5" ht="30" customHeight="1" thickBot="1" x14ac:dyDescent="0.3">
      <c r="A8" s="8"/>
      <c r="B8" s="9"/>
      <c r="C8" s="86"/>
      <c r="D8" s="13"/>
      <c r="E8" s="6"/>
    </row>
    <row r="9" spans="1:5" ht="15" customHeight="1" thickBot="1" x14ac:dyDescent="0.35">
      <c r="A9" s="14">
        <v>1</v>
      </c>
      <c r="B9" s="15" t="s">
        <v>4</v>
      </c>
      <c r="C9" s="16">
        <f>SUM(C10:C16)</f>
        <v>1788.1999999999998</v>
      </c>
      <c r="D9" s="17">
        <f>SUM(D10:D16)</f>
        <v>1449.7</v>
      </c>
      <c r="E9" s="18"/>
    </row>
    <row r="10" spans="1:5" ht="16.5" customHeight="1" x14ac:dyDescent="0.3">
      <c r="A10" s="19" t="s">
        <v>5</v>
      </c>
      <c r="B10" s="20" t="s">
        <v>6</v>
      </c>
      <c r="C10" s="21">
        <f>700+500+500</f>
        <v>1700</v>
      </c>
      <c r="D10" s="22">
        <f>736+537.5+110.3</f>
        <v>1383.8</v>
      </c>
      <c r="E10" s="6"/>
    </row>
    <row r="11" spans="1:5" ht="31.5" customHeight="1" x14ac:dyDescent="0.3">
      <c r="A11" s="23" t="s">
        <v>7</v>
      </c>
      <c r="B11" s="24" t="s">
        <v>8</v>
      </c>
      <c r="C11" s="25">
        <v>0</v>
      </c>
      <c r="D11" s="26">
        <v>0</v>
      </c>
      <c r="E11" s="6"/>
    </row>
    <row r="12" spans="1:5" ht="31.5" customHeight="1" x14ac:dyDescent="0.25">
      <c r="A12" s="27" t="s">
        <v>9</v>
      </c>
      <c r="B12" s="28" t="s">
        <v>10</v>
      </c>
      <c r="C12" s="25">
        <f>23.2+23.2+23.2</f>
        <v>69.599999999999994</v>
      </c>
      <c r="D12" s="26">
        <f>0+23.2+23.2</f>
        <v>46.4</v>
      </c>
      <c r="E12" s="6"/>
    </row>
    <row r="13" spans="1:5" x14ac:dyDescent="0.25">
      <c r="A13" s="27" t="s">
        <v>11</v>
      </c>
      <c r="B13" s="28" t="s">
        <v>12</v>
      </c>
      <c r="C13" s="25">
        <f>3.3+3.3+3.3</f>
        <v>9.8999999999999986</v>
      </c>
      <c r="D13" s="26">
        <f>3.3+3.5+3.5</f>
        <v>10.3</v>
      </c>
      <c r="E13" s="6"/>
    </row>
    <row r="14" spans="1:5" ht="16.5" customHeight="1" x14ac:dyDescent="0.25">
      <c r="A14" s="27" t="s">
        <v>13</v>
      </c>
      <c r="B14" s="28" t="s">
        <v>14</v>
      </c>
      <c r="C14" s="25">
        <f>2.5+2.5+2.5</f>
        <v>7.5</v>
      </c>
      <c r="D14" s="26">
        <f>2.6+2.6+2.7</f>
        <v>7.9</v>
      </c>
      <c r="E14" s="6"/>
    </row>
    <row r="15" spans="1:5" ht="33.75" customHeight="1" x14ac:dyDescent="0.25">
      <c r="A15" s="27" t="s">
        <v>15</v>
      </c>
      <c r="B15" s="29" t="s">
        <v>16</v>
      </c>
      <c r="C15" s="25">
        <f>0.2+0.2+0.2</f>
        <v>0.60000000000000009</v>
      </c>
      <c r="D15" s="26">
        <f>0.2+0.5+0</f>
        <v>0.7</v>
      </c>
      <c r="E15" s="6"/>
    </row>
    <row r="16" spans="1:5" ht="16.5" customHeight="1" thickBot="1" x14ac:dyDescent="0.3">
      <c r="A16" s="27" t="s">
        <v>17</v>
      </c>
      <c r="B16" s="28" t="s">
        <v>18</v>
      </c>
      <c r="C16" s="25">
        <f>0.2+0.2+0.2</f>
        <v>0.60000000000000009</v>
      </c>
      <c r="D16" s="26">
        <f>0.2+0.2+0.2</f>
        <v>0.60000000000000009</v>
      </c>
      <c r="E16" s="6"/>
    </row>
    <row r="17" spans="1:5" ht="16.5" customHeight="1" thickBot="1" x14ac:dyDescent="0.35">
      <c r="A17" s="14">
        <v>2</v>
      </c>
      <c r="B17" s="15" t="s">
        <v>19</v>
      </c>
      <c r="C17" s="16">
        <f>C18+C19+C20+C21+C22+C23+C26+C27+C30+C31+C36</f>
        <v>1471.9</v>
      </c>
      <c r="D17" s="17">
        <f>D18+D19+D20+D21+D22+D23+D26+D27+D30+D31+D36</f>
        <v>1138.3999999999999</v>
      </c>
      <c r="E17" s="6"/>
    </row>
    <row r="18" spans="1:5" ht="15" customHeight="1" x14ac:dyDescent="0.3">
      <c r="A18" s="30" t="str">
        <f>'[1]12-16'!A28</f>
        <v>2.1.</v>
      </c>
      <c r="B18" s="31" t="str">
        <f>'[1]12-16'!B28</f>
        <v>Заробітна плата</v>
      </c>
      <c r="C18" s="32">
        <f>58.6+48.6+99.8</f>
        <v>207</v>
      </c>
      <c r="D18" s="33">
        <f>54.4+42.2+23.4</f>
        <v>120</v>
      </c>
      <c r="E18" s="6"/>
    </row>
    <row r="19" spans="1:5" ht="16.5" customHeight="1" x14ac:dyDescent="0.3">
      <c r="A19" s="30" t="str">
        <f>'[1]12-16'!A29</f>
        <v>2.2.</v>
      </c>
      <c r="B19" s="31" t="str">
        <f>'[1]12-16'!B29</f>
        <v>Єдиний соціальний внесок 22 %</v>
      </c>
      <c r="C19" s="32">
        <f>12.9+10.7+22</f>
        <v>45.6</v>
      </c>
      <c r="D19" s="33">
        <f>10.5+9.3+5.1</f>
        <v>24.9</v>
      </c>
      <c r="E19" s="6"/>
    </row>
    <row r="20" spans="1:5" ht="16.5" customHeight="1" x14ac:dyDescent="0.3">
      <c r="A20" s="30" t="str">
        <f>'[1]12-16'!A30</f>
        <v>2.3.</v>
      </c>
      <c r="B20" s="31" t="str">
        <f>'[1]12-16'!B30</f>
        <v>Собівартість реалізованих товарів</v>
      </c>
      <c r="C20" s="32">
        <f>420+300+300</f>
        <v>1020</v>
      </c>
      <c r="D20" s="33">
        <f>450.9+332.5+68.9</f>
        <v>852.3</v>
      </c>
      <c r="E20" s="6"/>
    </row>
    <row r="21" spans="1:5" ht="16.5" customHeight="1" x14ac:dyDescent="0.3">
      <c r="A21" s="30" t="s">
        <v>20</v>
      </c>
      <c r="B21" s="31" t="str">
        <f>'[1]12-16'!B33</f>
        <v xml:space="preserve">Матеріали </v>
      </c>
      <c r="C21" s="32">
        <f>2+2+2</f>
        <v>6</v>
      </c>
      <c r="D21" s="33">
        <f>2+0+3.9+0</f>
        <v>5.9</v>
      </c>
      <c r="E21" s="6"/>
    </row>
    <row r="22" spans="1:5" ht="46.5" customHeight="1" thickBot="1" x14ac:dyDescent="0.35">
      <c r="A22" s="34" t="s">
        <v>21</v>
      </c>
      <c r="B22" s="35" t="str">
        <f>'[1]12-16'!B34</f>
        <v>Транспортні послуги</v>
      </c>
      <c r="C22" s="36">
        <f>2.5+2.5+2.5</f>
        <v>7.5</v>
      </c>
      <c r="D22" s="37">
        <f>4.2+4.8+2.5</f>
        <v>11.5</v>
      </c>
      <c r="E22" s="6"/>
    </row>
    <row r="23" spans="1:5" ht="16.5" customHeight="1" thickBot="1" x14ac:dyDescent="0.35">
      <c r="A23" s="38" t="s">
        <v>22</v>
      </c>
      <c r="B23" s="39" t="s">
        <v>23</v>
      </c>
      <c r="C23" s="40">
        <f>C24+C25</f>
        <v>81.099999999999994</v>
      </c>
      <c r="D23" s="41">
        <f>D24+D25</f>
        <v>54</v>
      </c>
      <c r="E23" s="6"/>
    </row>
    <row r="24" spans="1:5" ht="47.25" customHeight="1" x14ac:dyDescent="0.3">
      <c r="A24" s="42" t="s">
        <v>24</v>
      </c>
      <c r="B24" s="43" t="s">
        <v>25</v>
      </c>
      <c r="C24" s="44">
        <f>0.5+0.5+10.5</f>
        <v>11.5</v>
      </c>
      <c r="D24" s="33">
        <f>0+7.3+0.3</f>
        <v>7.6</v>
      </c>
      <c r="E24" s="6"/>
    </row>
    <row r="25" spans="1:5" ht="16.5" customHeight="1" thickBot="1" x14ac:dyDescent="0.35">
      <c r="A25" s="34" t="s">
        <v>26</v>
      </c>
      <c r="B25" s="45" t="s">
        <v>27</v>
      </c>
      <c r="C25" s="36">
        <f>23.2+23.2+23.2</f>
        <v>69.599999999999994</v>
      </c>
      <c r="D25" s="37">
        <f>23.2+23.2</f>
        <v>46.4</v>
      </c>
      <c r="E25" s="6"/>
    </row>
    <row r="26" spans="1:5" ht="15" customHeight="1" thickBot="1" x14ac:dyDescent="0.35">
      <c r="A26" s="38" t="s">
        <v>28</v>
      </c>
      <c r="B26" s="46" t="s">
        <v>29</v>
      </c>
      <c r="C26" s="40">
        <f>5+20+5</f>
        <v>30</v>
      </c>
      <c r="D26" s="41">
        <f>0.6+0</f>
        <v>0.6</v>
      </c>
      <c r="E26" s="6"/>
    </row>
    <row r="27" spans="1:5" ht="15" customHeight="1" thickBot="1" x14ac:dyDescent="0.35">
      <c r="A27" s="38" t="s">
        <v>30</v>
      </c>
      <c r="B27" s="39" t="s">
        <v>31</v>
      </c>
      <c r="C27" s="40">
        <f>C28+C29</f>
        <v>17.2</v>
      </c>
      <c r="D27" s="41">
        <f>D28+D29</f>
        <v>23.4</v>
      </c>
      <c r="E27" s="6"/>
    </row>
    <row r="28" spans="1:5" ht="48" customHeight="1" x14ac:dyDescent="0.3">
      <c r="A28" s="48" t="s">
        <v>32</v>
      </c>
      <c r="B28" s="49" t="s">
        <v>33</v>
      </c>
      <c r="C28" s="44">
        <f>2.8+2.7+3.2</f>
        <v>8.6999999999999993</v>
      </c>
      <c r="D28" s="33">
        <f>2.8+7.8+3.7</f>
        <v>14.3</v>
      </c>
      <c r="E28" s="6"/>
    </row>
    <row r="29" spans="1:5" ht="16.5" customHeight="1" thickBot="1" x14ac:dyDescent="0.35">
      <c r="A29" s="34" t="s">
        <v>34</v>
      </c>
      <c r="B29" s="45" t="s">
        <v>35</v>
      </c>
      <c r="C29" s="36">
        <f>3+3+2.5</f>
        <v>8.5</v>
      </c>
      <c r="D29" s="37">
        <f>2.8+2.5+3.8</f>
        <v>9.1</v>
      </c>
      <c r="E29" s="6"/>
    </row>
    <row r="30" spans="1:5" ht="16.5" customHeight="1" thickBot="1" x14ac:dyDescent="0.35">
      <c r="A30" s="38" t="s">
        <v>36</v>
      </c>
      <c r="B30" s="39" t="s">
        <v>37</v>
      </c>
      <c r="C30" s="40">
        <f>0.3+0.3+0.3</f>
        <v>0.89999999999999991</v>
      </c>
      <c r="D30" s="41">
        <f>0.3+0.3+0.3</f>
        <v>0.89999999999999991</v>
      </c>
      <c r="E30" s="6"/>
    </row>
    <row r="31" spans="1:5" ht="16.5" customHeight="1" thickBot="1" x14ac:dyDescent="0.35">
      <c r="A31" s="38" t="s">
        <v>38</v>
      </c>
      <c r="B31" s="50" t="s">
        <v>39</v>
      </c>
      <c r="C31" s="51">
        <f>C32+C33+C34+C35</f>
        <v>6.9</v>
      </c>
      <c r="D31" s="41">
        <f>D32+D33+D34+D35</f>
        <v>4.5999999999999996</v>
      </c>
      <c r="E31" s="6"/>
    </row>
    <row r="32" spans="1:5" ht="35.25" customHeight="1" x14ac:dyDescent="0.3">
      <c r="A32" s="23" t="s">
        <v>40</v>
      </c>
      <c r="B32" s="52" t="s">
        <v>41</v>
      </c>
      <c r="C32" s="44">
        <f>0.3+0.3+0.3</f>
        <v>0.89999999999999991</v>
      </c>
      <c r="D32" s="33">
        <f>0.3+0.3+0.3</f>
        <v>0.89999999999999991</v>
      </c>
      <c r="E32" s="6"/>
    </row>
    <row r="33" spans="1:5" ht="16.5" customHeight="1" x14ac:dyDescent="0.3">
      <c r="A33" s="30" t="s">
        <v>42</v>
      </c>
      <c r="B33" s="53" t="s">
        <v>43</v>
      </c>
      <c r="C33" s="32">
        <f>0.2+0.2+0.2</f>
        <v>0.60000000000000009</v>
      </c>
      <c r="D33" s="33">
        <f>0.1+0.1+0.1</f>
        <v>0.30000000000000004</v>
      </c>
      <c r="E33" s="6"/>
    </row>
    <row r="34" spans="1:5" ht="16.5" customHeight="1" x14ac:dyDescent="0.3">
      <c r="A34" s="30" t="s">
        <v>44</v>
      </c>
      <c r="B34" s="53" t="s">
        <v>45</v>
      </c>
      <c r="C34" s="32">
        <f>1.5+0.5+0</f>
        <v>2</v>
      </c>
      <c r="D34" s="33">
        <v>0</v>
      </c>
      <c r="E34" s="6"/>
    </row>
    <row r="35" spans="1:5" ht="30.75" customHeight="1" thickBot="1" x14ac:dyDescent="0.35">
      <c r="A35" s="54" t="s">
        <v>46</v>
      </c>
      <c r="B35" s="55" t="s">
        <v>47</v>
      </c>
      <c r="C35" s="32">
        <v>3.4</v>
      </c>
      <c r="D35" s="33">
        <v>3.4</v>
      </c>
      <c r="E35" s="6"/>
    </row>
    <row r="36" spans="1:5" ht="16.5" customHeight="1" thickBot="1" x14ac:dyDescent="0.35">
      <c r="A36" s="38" t="s">
        <v>48</v>
      </c>
      <c r="B36" s="56" t="s">
        <v>49</v>
      </c>
      <c r="C36" s="40">
        <f>C37+C38+C39+C40+C41</f>
        <v>49.7</v>
      </c>
      <c r="D36" s="41">
        <f>D37+D38+D39+D40+D41</f>
        <v>40.299999999999997</v>
      </c>
      <c r="E36" s="6"/>
    </row>
    <row r="37" spans="1:5" ht="16.5" customHeight="1" x14ac:dyDescent="0.3">
      <c r="A37" s="57" t="s">
        <v>50</v>
      </c>
      <c r="B37" s="52" t="s">
        <v>51</v>
      </c>
      <c r="C37" s="44">
        <f>0.7+0.7+0.7</f>
        <v>2.0999999999999996</v>
      </c>
      <c r="D37" s="33">
        <f>0.8+0.8+0.8</f>
        <v>2.4000000000000004</v>
      </c>
      <c r="E37" s="6"/>
    </row>
    <row r="38" spans="1:5" ht="16.5" customHeight="1" x14ac:dyDescent="0.3">
      <c r="A38" s="30" t="s">
        <v>52</v>
      </c>
      <c r="B38" s="53" t="s">
        <v>53</v>
      </c>
      <c r="C38" s="32">
        <f>0.2+0.2+0.2</f>
        <v>0.60000000000000009</v>
      </c>
      <c r="D38" s="33">
        <v>0</v>
      </c>
      <c r="E38" s="6"/>
    </row>
    <row r="39" spans="1:5" ht="16.5" customHeight="1" x14ac:dyDescent="0.3">
      <c r="A39" s="30" t="s">
        <v>54</v>
      </c>
      <c r="B39" s="53" t="s">
        <v>55</v>
      </c>
      <c r="C39" s="32">
        <f>22+10+10</f>
        <v>42</v>
      </c>
      <c r="D39" s="33">
        <f>21.6+11.7+0.9</f>
        <v>34.199999999999996</v>
      </c>
      <c r="E39" s="6"/>
    </row>
    <row r="40" spans="1:5" ht="16.5" customHeight="1" x14ac:dyDescent="0.3">
      <c r="A40" s="54" t="s">
        <v>56</v>
      </c>
      <c r="B40" s="53" t="s">
        <v>57</v>
      </c>
      <c r="C40" s="32">
        <v>0</v>
      </c>
      <c r="D40" s="33">
        <f>0+0+0+0+0</f>
        <v>0</v>
      </c>
      <c r="E40" s="6"/>
    </row>
    <row r="41" spans="1:5" ht="16.5" customHeight="1" thickBot="1" x14ac:dyDescent="0.35">
      <c r="A41" s="34" t="s">
        <v>58</v>
      </c>
      <c r="B41" s="58" t="s">
        <v>59</v>
      </c>
      <c r="C41" s="32">
        <f>1+1+3</f>
        <v>5</v>
      </c>
      <c r="D41" s="33">
        <f>3+0.7</f>
        <v>3.7</v>
      </c>
      <c r="E41" s="6"/>
    </row>
    <row r="42" spans="1:5" ht="16.5" customHeight="1" thickBot="1" x14ac:dyDescent="0.35">
      <c r="A42" s="59" t="s">
        <v>60</v>
      </c>
      <c r="B42" s="60" t="s">
        <v>61</v>
      </c>
      <c r="C42" s="47">
        <f>SUM(C9-C17)</f>
        <v>316.29999999999973</v>
      </c>
      <c r="D42" s="61">
        <f>SUM(D9-D17)</f>
        <v>311.30000000000018</v>
      </c>
      <c r="E42" s="6"/>
    </row>
    <row r="43" spans="1:5" ht="16.5" customHeight="1" x14ac:dyDescent="0.3">
      <c r="A43" s="62">
        <v>4</v>
      </c>
      <c r="B43" s="49" t="s">
        <v>62</v>
      </c>
      <c r="C43" s="44"/>
      <c r="D43" s="33"/>
      <c r="E43" s="6"/>
    </row>
    <row r="44" spans="1:5" ht="16.5" customHeight="1" x14ac:dyDescent="0.3">
      <c r="A44" s="63">
        <v>5</v>
      </c>
      <c r="B44" s="31" t="s">
        <v>63</v>
      </c>
      <c r="C44" s="32"/>
      <c r="D44" s="64"/>
      <c r="E44" s="6"/>
    </row>
    <row r="45" spans="1:5" ht="16.5" customHeight="1" x14ac:dyDescent="0.3">
      <c r="A45" s="63">
        <v>6</v>
      </c>
      <c r="B45" s="31" t="s">
        <v>64</v>
      </c>
      <c r="C45" s="32">
        <v>18</v>
      </c>
      <c r="D45" s="64">
        <v>14.4</v>
      </c>
      <c r="E45" s="6"/>
    </row>
    <row r="46" spans="1:5" ht="50.25" customHeight="1" x14ac:dyDescent="0.3">
      <c r="A46" s="65">
        <v>7</v>
      </c>
      <c r="B46" s="66" t="s">
        <v>65</v>
      </c>
      <c r="C46" s="67">
        <f>10+10</f>
        <v>20</v>
      </c>
      <c r="D46" s="68">
        <v>0</v>
      </c>
      <c r="E46" s="6"/>
    </row>
    <row r="47" spans="1:5" ht="16.5" customHeight="1" thickBot="1" x14ac:dyDescent="0.35">
      <c r="A47" s="69"/>
      <c r="B47" s="70" t="s">
        <v>66</v>
      </c>
      <c r="C47" s="71"/>
      <c r="D47" s="72"/>
      <c r="E47" s="6"/>
    </row>
    <row r="48" spans="1:5" ht="16.5" customHeight="1" x14ac:dyDescent="0.3">
      <c r="A48" s="73"/>
      <c r="B48" s="74"/>
      <c r="C48" s="75"/>
      <c r="D48" s="75"/>
      <c r="E48" s="6"/>
    </row>
    <row r="49" spans="1:5" ht="17.25" customHeight="1" x14ac:dyDescent="0.25">
      <c r="A49" s="76"/>
      <c r="B49" s="77"/>
      <c r="C49" s="78"/>
      <c r="D49" s="78"/>
      <c r="E49" s="6"/>
    </row>
    <row r="50" spans="1:5" ht="16.5" customHeight="1" x14ac:dyDescent="0.3">
      <c r="A50" s="76"/>
      <c r="B50" s="79"/>
      <c r="C50" s="78"/>
      <c r="D50" s="78"/>
      <c r="E50" s="6"/>
    </row>
    <row r="51" spans="1:5" ht="16.5" customHeight="1" x14ac:dyDescent="0.25">
      <c r="A51" s="76"/>
      <c r="B51" s="80"/>
      <c r="C51" s="78"/>
      <c r="D51" s="78"/>
      <c r="E51" s="6"/>
    </row>
    <row r="52" spans="1:5" ht="16.5" customHeight="1" x14ac:dyDescent="0.25">
      <c r="A52" s="77"/>
      <c r="B52" s="77"/>
      <c r="C52" s="77"/>
      <c r="D52" s="80"/>
      <c r="E52" s="6"/>
    </row>
    <row r="53" spans="1:5" x14ac:dyDescent="0.3">
      <c r="E53" s="81"/>
    </row>
    <row r="54" spans="1:5" x14ac:dyDescent="0.3">
      <c r="E54" s="81"/>
    </row>
    <row r="55" spans="1:5" x14ac:dyDescent="0.3">
      <c r="E55" s="81"/>
    </row>
  </sheetData>
  <mergeCells count="8">
    <mergeCell ref="A46:A47"/>
    <mergeCell ref="A1:D1"/>
    <mergeCell ref="A3:D3"/>
    <mergeCell ref="A5:A8"/>
    <mergeCell ref="B5:B8"/>
    <mergeCell ref="C5:D5"/>
    <mergeCell ref="C6:C8"/>
    <mergeCell ref="D6:D8"/>
  </mergeCells>
  <pageMargins left="0.47244094488188981" right="0.19685039370078741" top="0.43307086614173229" bottom="0.43307086614173229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01.04.22</vt:lpstr>
      <vt:lpstr>'01.04.22'!OLE_LINK1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2023-08-03T09:03:04Z</dcterms:created>
  <dcterms:modified xsi:type="dcterms:W3CDTF">2023-08-03T09:04:48Z</dcterms:modified>
</cp:coreProperties>
</file>