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15" yWindow="150" windowWidth="10740" windowHeight="12090"/>
  </bookViews>
  <sheets>
    <sheet name="Звіт про вик.фін.плану за 2021р" sheetId="1" r:id="rId1"/>
  </sheets>
  <externalReferences>
    <externalReference r:id="rId2"/>
  </externalReferences>
  <definedNames>
    <definedName name="OLE_LINK1" localSheetId="0">'Звіт про вик.фін.плану за 2021р'!$A$2</definedName>
  </definedNames>
  <calcPr calcId="144525" refMode="R1C1"/>
</workbook>
</file>

<file path=xl/calcChain.xml><?xml version="1.0" encoding="utf-8"?>
<calcChain xmlns="http://schemas.openxmlformats.org/spreadsheetml/2006/main">
  <c r="C10" i="1" l="1"/>
  <c r="D10" i="1"/>
  <c r="C11" i="1"/>
  <c r="D11" i="1"/>
  <c r="C12" i="1"/>
  <c r="D12" i="1"/>
  <c r="C13" i="1"/>
  <c r="D13" i="1"/>
  <c r="C14" i="1"/>
  <c r="D14" i="1"/>
  <c r="C15" i="1"/>
  <c r="D15" i="1"/>
  <c r="A17" i="1"/>
  <c r="B17" i="1"/>
  <c r="C17" i="1"/>
  <c r="D17" i="1"/>
  <c r="A18" i="1"/>
  <c r="B18" i="1"/>
  <c r="C18" i="1"/>
  <c r="D18" i="1"/>
  <c r="A19" i="1"/>
  <c r="B19" i="1"/>
  <c r="C19" i="1"/>
  <c r="B20" i="1"/>
  <c r="C20" i="1"/>
  <c r="D20" i="1"/>
  <c r="B21" i="1"/>
  <c r="C21" i="1"/>
  <c r="D21" i="1"/>
  <c r="C23" i="1"/>
  <c r="D23" i="1"/>
  <c r="C24" i="1"/>
  <c r="D24" i="1"/>
  <c r="C25" i="1"/>
  <c r="D25" i="1"/>
  <c r="C27" i="1"/>
  <c r="D27" i="1"/>
  <c r="C28" i="1"/>
  <c r="D28" i="1"/>
  <c r="C29" i="1"/>
  <c r="C31" i="1"/>
  <c r="D31" i="1"/>
  <c r="D30" i="1" s="1"/>
  <c r="C32" i="1"/>
  <c r="C33" i="1"/>
  <c r="D33" i="1"/>
  <c r="C34" i="1"/>
  <c r="D34" i="1"/>
  <c r="C36" i="1"/>
  <c r="D36" i="1"/>
  <c r="C37" i="1"/>
  <c r="D37" i="1"/>
  <c r="C38" i="1"/>
  <c r="D38" i="1"/>
  <c r="C39" i="1"/>
  <c r="D39" i="1"/>
  <c r="C40" i="1"/>
  <c r="D40" i="1"/>
  <c r="C35" i="1" l="1"/>
  <c r="C26" i="1"/>
  <c r="C22" i="1"/>
  <c r="D9" i="1"/>
  <c r="D22" i="1"/>
  <c r="C9" i="1"/>
  <c r="D35" i="1"/>
  <c r="C30" i="1"/>
  <c r="D26" i="1"/>
  <c r="C16" i="1" l="1"/>
  <c r="C41" i="1" s="1"/>
  <c r="D16" i="1"/>
  <c r="D41" i="1" l="1"/>
</calcChain>
</file>

<file path=xl/sharedStrings.xml><?xml version="1.0" encoding="utf-8"?>
<sst xmlns="http://schemas.openxmlformats.org/spreadsheetml/2006/main" count="68" uniqueCount="68">
  <si>
    <t>№ з/п</t>
  </si>
  <si>
    <t>Показники</t>
  </si>
  <si>
    <t>Виконання фінансового плану за січень-вересень 2021 року</t>
  </si>
  <si>
    <t>План</t>
  </si>
  <si>
    <t>Факт</t>
  </si>
  <si>
    <t>Доходи, всього,</t>
  </si>
  <si>
    <t>1.1</t>
  </si>
  <si>
    <t>Доход від продажу товарів</t>
  </si>
  <si>
    <t>1.2</t>
  </si>
  <si>
    <t>Амортизація безкоштовно отриманих основних засобів</t>
  </si>
  <si>
    <t>1.3</t>
  </si>
  <si>
    <t>Дохід від оренди (Ощадбанк)</t>
  </si>
  <si>
    <t>1.4</t>
  </si>
  <si>
    <t>Дохід від оренди (ПП Артлайн)</t>
  </si>
  <si>
    <t>1.5</t>
  </si>
  <si>
    <t>Відшкодування витрат на утримання орендованого майна (ПП Артлайн)</t>
  </si>
  <si>
    <t>1.6</t>
  </si>
  <si>
    <t>Відшкодування плати за землю (ПП Артлайн)</t>
  </si>
  <si>
    <t>Витрати, всього</t>
  </si>
  <si>
    <t>2.5.</t>
  </si>
  <si>
    <t>2.6.</t>
  </si>
  <si>
    <t>2.7.</t>
  </si>
  <si>
    <t xml:space="preserve">Амортизація основних засобів </t>
  </si>
  <si>
    <t>2.7.1.</t>
  </si>
  <si>
    <t>власних основних  засобів</t>
  </si>
  <si>
    <t>2.7.2.</t>
  </si>
  <si>
    <t>безкоштовно отриманих основних засобів</t>
  </si>
  <si>
    <t>2.8.</t>
  </si>
  <si>
    <t xml:space="preserve">Поточний ремонт </t>
  </si>
  <si>
    <t>2.9.</t>
  </si>
  <si>
    <t xml:space="preserve">Комунальні послуги </t>
  </si>
  <si>
    <t>2.9.1.</t>
  </si>
  <si>
    <t>електроенергія</t>
  </si>
  <si>
    <t>2.9.2.</t>
  </si>
  <si>
    <t>тепло; водопостачання, водовідведення</t>
  </si>
  <si>
    <t>2.10.</t>
  </si>
  <si>
    <t>Послуги зв’язку</t>
  </si>
  <si>
    <t>2.11.</t>
  </si>
  <si>
    <t xml:space="preserve">Послуги сторонніх організацій </t>
  </si>
  <si>
    <t>2.11.1</t>
  </si>
  <si>
    <t>Обсл.РРО та налаштування торгового обладнання</t>
  </si>
  <si>
    <t>2.11.2.</t>
  </si>
  <si>
    <t>КП "ЖЕО"  (вивіз сміття)</t>
  </si>
  <si>
    <t>2.11.3.</t>
  </si>
  <si>
    <t>Обслуговування орг.техніки</t>
  </si>
  <si>
    <t>2.11.4.</t>
  </si>
  <si>
    <t>Обслуговування програмного забезпечення М.Е.Док</t>
  </si>
  <si>
    <t>2.12.</t>
  </si>
  <si>
    <t>Інші витрати</t>
  </si>
  <si>
    <t>2.12.1.</t>
  </si>
  <si>
    <t xml:space="preserve">Плата за землю </t>
  </si>
  <si>
    <t>2.12.2.</t>
  </si>
  <si>
    <t>Поштові витрати (марки)</t>
  </si>
  <si>
    <t>2.12.3.</t>
  </si>
  <si>
    <t>Послуги банка</t>
  </si>
  <si>
    <t>2.12.4.</t>
  </si>
  <si>
    <t xml:space="preserve">Витрати на відрядження </t>
  </si>
  <si>
    <t>2.12.5.</t>
  </si>
  <si>
    <t xml:space="preserve">Інші витрати </t>
  </si>
  <si>
    <t>3</t>
  </si>
  <si>
    <t>Фінансовий результат оподаткування</t>
  </si>
  <si>
    <t>Дотація з міського бюджету</t>
  </si>
  <si>
    <t xml:space="preserve">Фінансовий результат з врахуванням дотації </t>
  </si>
  <si>
    <t>Сплата податку на прибуток</t>
  </si>
  <si>
    <t xml:space="preserve">Придбання основних засобів, всього, </t>
  </si>
  <si>
    <t>в т.ч. в розрізі основних засобів</t>
  </si>
  <si>
    <t xml:space="preserve">Звіт   про виконання фінансового плану  ККТП "КОБЗАР" </t>
  </si>
  <si>
    <t>за січень-грудень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</si>
</sst>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5" fillId="0" borderId="1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justify" vertical="top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0" fillId="0" borderId="0" xfId="0" applyNumberFormat="1"/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/>
    <xf numFmtId="164" fontId="2" fillId="0" borderId="1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top" wrapText="1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justify" vertical="top" wrapText="1"/>
    </xf>
    <xf numFmtId="164" fontId="2" fillId="0" borderId="23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justify" vertical="top" wrapText="1"/>
    </xf>
    <xf numFmtId="164" fontId="2" fillId="0" borderId="30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164" fontId="2" fillId="0" borderId="31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justify" vertical="top" wrapText="1"/>
    </xf>
    <xf numFmtId="164" fontId="5" fillId="0" borderId="31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164" fontId="2" fillId="0" borderId="32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justify"/>
    </xf>
    <xf numFmtId="0" fontId="2" fillId="0" borderId="22" xfId="1" applyFont="1" applyFill="1" applyBorder="1" applyAlignment="1">
      <alignment horizontal="justify"/>
    </xf>
    <xf numFmtId="14" fontId="2" fillId="0" borderId="21" xfId="0" applyNumberFormat="1" applyFont="1" applyFill="1" applyBorder="1" applyAlignment="1">
      <alignment horizontal="center" vertical="top" wrapText="1"/>
    </xf>
    <xf numFmtId="0" fontId="2" fillId="0" borderId="22" xfId="1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0" fontId="2" fillId="0" borderId="29" xfId="1" applyFont="1" applyFill="1" applyBorder="1" applyAlignment="1">
      <alignment horizontal="justify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164" fontId="5" fillId="0" borderId="14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justify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center" wrapText="1"/>
    </xf>
    <xf numFmtId="49" fontId="8" fillId="0" borderId="0" xfId="0" applyNumberFormat="1" applyFont="1" applyFill="1"/>
    <xf numFmtId="0" fontId="8" fillId="0" borderId="0" xfId="0" applyFont="1"/>
    <xf numFmtId="0" fontId="8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5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35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</cellXfs>
  <cellStyles count="2">
    <cellStyle name="Обычный" xfId="0" builtinId="0"/>
    <cellStyle name="Обычный_Лист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86;&#1074;&#1072;&#1103;%20&#1087;&#1072;&#1087;&#1082;&#1072;%20(3)\&#1043;&#1054;&#1056;&#1048;&#1057;&#1055;&#1054;&#1051;\&#1042;&#1080;&#1082;&#1086;&#1085;&#1082;&#1086;&#1084;%202015\&#1074;&#1080;&#1082;&#1086;&#1085;&#1082;&#1086;&#1084;2016\&#1079;&#1074;&#1110;&#1090;%20&#1087;&#1088;&#1086;%20&#1074;&#1080;&#1082;&#1086;&#1085;%20&#1087;&#1083;&#1072;&#1085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5"/>
      <sheetName val="зв.на бал.ІV"/>
      <sheetName val="01-16"/>
      <sheetName val="02-16"/>
      <sheetName val="03-16"/>
      <sheetName val="зв.на бал.І"/>
      <sheetName val="04-16"/>
      <sheetName val="05-16"/>
      <sheetName val="05-16 (2)"/>
      <sheetName val="06-16"/>
      <sheetName val="зв.на бал.ІІ"/>
      <sheetName val="07-16 "/>
      <sheetName val="08-16"/>
      <sheetName val="08-16 (2)"/>
      <sheetName val="09-16"/>
      <sheetName val="зв.на бал.ІІІ"/>
      <sheetName val="10-16"/>
      <sheetName val="11-16"/>
      <sheetName val="12-16"/>
      <sheetName val="зв.на бал.ІV16"/>
      <sheetName val="01-17"/>
      <sheetName val="02-17"/>
      <sheetName val="03-17"/>
      <sheetName val="зв.на бал.І17"/>
      <sheetName val="04-17"/>
      <sheetName val="05-17"/>
      <sheetName val="05-17 (2)"/>
      <sheetName val="06-17"/>
      <sheetName val="зв.на бал.ІІ17"/>
      <sheetName val="07-17"/>
      <sheetName val="08-17"/>
      <sheetName val="09-17"/>
      <sheetName val="зв.на бал.ІІІ17"/>
      <sheetName val="10-17"/>
      <sheetName val="11-17"/>
      <sheetName val="12-17"/>
      <sheetName val="зв.на бал.ІV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8">
          <cell r="A28" t="str">
            <v>2.1.</v>
          </cell>
          <cell r="B28" t="str">
            <v>Заробітна плата</v>
          </cell>
        </row>
        <row r="29">
          <cell r="A29" t="str">
            <v>2.2.</v>
          </cell>
          <cell r="B29" t="str">
            <v>Єдиний соціальний внесок 22 %</v>
          </cell>
        </row>
        <row r="30">
          <cell r="A30" t="str">
            <v>2.3.</v>
          </cell>
          <cell r="B30" t="str">
            <v>Собівартість реалізованих товарів</v>
          </cell>
        </row>
        <row r="33">
          <cell r="B33" t="str">
            <v xml:space="preserve">Матеріали </v>
          </cell>
        </row>
        <row r="34">
          <cell r="B34" t="str">
            <v>Транспортні послуги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sqref="A1:D1"/>
    </sheetView>
  </sheetViews>
  <sheetFormatPr defaultRowHeight="15.75" x14ac:dyDescent="0.25"/>
  <cols>
    <col min="1" max="1" width="11.28515625" style="2" bestFit="1" customWidth="1"/>
    <col min="2" max="2" width="46.28515625" style="2" customWidth="1"/>
    <col min="3" max="3" width="9.140625" style="2"/>
    <col min="4" max="4" width="9.140625" style="56"/>
    <col min="5" max="5" width="13.5703125" style="2" customWidth="1"/>
  </cols>
  <sheetData>
    <row r="1" spans="1:5" s="2" customFormat="1" ht="18.75" x14ac:dyDescent="0.3">
      <c r="A1" s="70" t="s">
        <v>66</v>
      </c>
      <c r="B1" s="70"/>
      <c r="C1" s="70"/>
      <c r="D1" s="70"/>
      <c r="E1" s="1"/>
    </row>
    <row r="2" spans="1:5" s="2" customFormat="1" x14ac:dyDescent="0.25">
      <c r="A2" s="69" t="s">
        <v>67</v>
      </c>
      <c r="B2" s="69"/>
      <c r="C2" s="69"/>
      <c r="D2" s="69"/>
    </row>
    <row r="3" spans="1:5" x14ac:dyDescent="0.25">
      <c r="A3" s="71"/>
      <c r="B3" s="71"/>
      <c r="C3" s="71"/>
      <c r="D3" s="71"/>
      <c r="E3"/>
    </row>
    <row r="4" spans="1:5" ht="16.5" thickBot="1" x14ac:dyDescent="0.3">
      <c r="B4"/>
      <c r="C4"/>
      <c r="D4"/>
      <c r="E4"/>
    </row>
    <row r="5" spans="1:5" ht="39" customHeight="1" thickBot="1" x14ac:dyDescent="0.25">
      <c r="A5" s="72" t="s">
        <v>0</v>
      </c>
      <c r="B5" s="75" t="s">
        <v>1</v>
      </c>
      <c r="C5" s="78" t="s">
        <v>2</v>
      </c>
      <c r="D5" s="79"/>
      <c r="E5"/>
    </row>
    <row r="6" spans="1:5" ht="12.75" customHeight="1" x14ac:dyDescent="0.2">
      <c r="A6" s="73"/>
      <c r="B6" s="76"/>
      <c r="C6" s="80" t="s">
        <v>3</v>
      </c>
      <c r="D6" s="83" t="s">
        <v>4</v>
      </c>
      <c r="E6"/>
    </row>
    <row r="7" spans="1:5" ht="4.5" customHeight="1" x14ac:dyDescent="0.2">
      <c r="A7" s="73"/>
      <c r="B7" s="76"/>
      <c r="C7" s="81"/>
      <c r="D7" s="84"/>
      <c r="E7"/>
    </row>
    <row r="8" spans="1:5" ht="15.75" customHeight="1" thickBot="1" x14ac:dyDescent="0.25">
      <c r="A8" s="74"/>
      <c r="B8" s="77"/>
      <c r="C8" s="82"/>
      <c r="D8" s="85"/>
      <c r="E8"/>
    </row>
    <row r="9" spans="1:5" ht="15" customHeight="1" thickBot="1" x14ac:dyDescent="0.3">
      <c r="A9" s="3">
        <v>1</v>
      </c>
      <c r="B9" s="4" t="s">
        <v>5</v>
      </c>
      <c r="C9" s="5">
        <f>SUM(C10:C15)</f>
        <v>2184.8999999999996</v>
      </c>
      <c r="D9" s="6">
        <f>SUM(D10:D15)</f>
        <v>2241.2999999999997</v>
      </c>
      <c r="E9" s="7"/>
    </row>
    <row r="10" spans="1:5" ht="16.5" customHeight="1" x14ac:dyDescent="0.25">
      <c r="A10" s="8" t="s">
        <v>6</v>
      </c>
      <c r="B10" s="9" t="s">
        <v>7</v>
      </c>
      <c r="C10" s="10">
        <f>76.7+130+150+130+100+130+170+210+190+180+190+430</f>
        <v>2086.6999999999998</v>
      </c>
      <c r="D10" s="59">
        <f>74.5+136.6+167.2+107.2+63.6+98.3+85.1+208.2+161.1+109.9+204.7+741.6</f>
        <v>2158</v>
      </c>
      <c r="E10"/>
    </row>
    <row r="11" spans="1:5" ht="31.5" customHeight="1" x14ac:dyDescent="0.2">
      <c r="A11" s="11" t="s">
        <v>8</v>
      </c>
      <c r="B11" s="12" t="s">
        <v>9</v>
      </c>
      <c r="C11" s="13">
        <f>2+2+2+2+2+2+2+2+2+2+2+2</f>
        <v>24</v>
      </c>
      <c r="D11" s="60">
        <f>2+2+2+2+2+2+2+2+2+1.4+0.7</f>
        <v>20.099999999999998</v>
      </c>
      <c r="E11"/>
    </row>
    <row r="12" spans="1:5" x14ac:dyDescent="0.2">
      <c r="A12" s="11" t="s">
        <v>10</v>
      </c>
      <c r="B12" s="12" t="s">
        <v>11</v>
      </c>
      <c r="C12" s="13">
        <f>1.6+1.6+1.6+1.6+1.6+1.6+1.6+1.6+1.6+1.6+1.6+1.6</f>
        <v>19.2</v>
      </c>
      <c r="D12" s="60">
        <f>1.7+1.7+1.7+1.7+1.7+1.7+1.7+1.7+1.7+1.7+3.3+3.3</f>
        <v>23.599999999999998</v>
      </c>
      <c r="E12"/>
    </row>
    <row r="13" spans="1:5" ht="16.5" customHeight="1" x14ac:dyDescent="0.2">
      <c r="A13" s="11" t="s">
        <v>12</v>
      </c>
      <c r="B13" s="12" t="s">
        <v>13</v>
      </c>
      <c r="C13" s="13">
        <f>4.1+4.1+4.1+4.1+4.1+4+4+4+4.1+4.1+4.1+4.2</f>
        <v>49.000000000000007</v>
      </c>
      <c r="D13" s="60">
        <f>4.1+4.1+4.2+2.4+2.5+2.5+2.5+2.5+2.5+2.5+2.6+2.7</f>
        <v>35.1</v>
      </c>
      <c r="E13"/>
    </row>
    <row r="14" spans="1:5" ht="33.75" customHeight="1" x14ac:dyDescent="0.2">
      <c r="A14" s="11" t="s">
        <v>14</v>
      </c>
      <c r="B14" s="14" t="s">
        <v>15</v>
      </c>
      <c r="C14" s="13">
        <f>0.1+0.1+0.1+0.1+0.1+0.1+0.1+0.1+0.1+0.1+0.1+0.1</f>
        <v>1.2</v>
      </c>
      <c r="D14" s="60">
        <f>0.1+0.1+0.1+0.1+0.1+0.1+0.1+0.1+0.1+0.2+0.2+0.2</f>
        <v>1.4999999999999998</v>
      </c>
      <c r="E14"/>
    </row>
    <row r="15" spans="1:5" ht="16.5" customHeight="1" thickBot="1" x14ac:dyDescent="0.25">
      <c r="A15" s="11" t="s">
        <v>16</v>
      </c>
      <c r="B15" s="12" t="s">
        <v>17</v>
      </c>
      <c r="C15" s="13">
        <f>0.4+0.4+0.4+0.4+0.4+0.4+0.4+0.4+0.4+0.4+0.4+0.4</f>
        <v>4.8</v>
      </c>
      <c r="D15" s="60">
        <f>0.4+0.4+0.4+0.2+0.2+0.2+0.2+0.2+0.2+0.2+0.2+0.2</f>
        <v>3.0000000000000009</v>
      </c>
      <c r="E15"/>
    </row>
    <row r="16" spans="1:5" ht="16.5" customHeight="1" thickBot="1" x14ac:dyDescent="0.3">
      <c r="A16" s="3">
        <v>2</v>
      </c>
      <c r="B16" s="4" t="s">
        <v>18</v>
      </c>
      <c r="C16" s="5">
        <f>C17+C18+C19+C20+C21+C22+C25+C26+C29+C30+C35</f>
        <v>2094.9</v>
      </c>
      <c r="D16" s="6">
        <f>D17+D18+D19+D20+D21+D22+D25+D26+D29+D30+D35</f>
        <v>2161.4</v>
      </c>
      <c r="E16"/>
    </row>
    <row r="17" spans="1:5" ht="15" customHeight="1" x14ac:dyDescent="0.25">
      <c r="A17" s="15" t="str">
        <f>'[1]12-16'!A28</f>
        <v>2.1.</v>
      </c>
      <c r="B17" s="16" t="str">
        <f>'[1]12-16'!B28</f>
        <v>Заробітна плата</v>
      </c>
      <c r="C17" s="17">
        <f>31.3+40.7+40.7+40.7+40.7+47.9+50.8+65.7+53.4+57+42+68.2</f>
        <v>579.1</v>
      </c>
      <c r="D17" s="61">
        <f>31.3+66.1+31.1+23.3+30.5+30.1+33.8+49.2+31.5+44.3+33.9+88.7</f>
        <v>493.79999999999995</v>
      </c>
      <c r="E17"/>
    </row>
    <row r="18" spans="1:5" ht="16.5" customHeight="1" x14ac:dyDescent="0.25">
      <c r="A18" s="15" t="str">
        <f>'[1]12-16'!A29</f>
        <v>2.2.</v>
      </c>
      <c r="B18" s="16" t="str">
        <f>'[1]12-16'!B29</f>
        <v>Єдиний соціальний внесок 22 %</v>
      </c>
      <c r="C18" s="17">
        <f>6.9+9+9+9+9+10.5+11.2+14.5+11.7+12.5+9.2+15</f>
        <v>127.5</v>
      </c>
      <c r="D18" s="61">
        <f>6.9+14.5+6.9+5.1+6.7+6.6+7.4+10.8+6.9+9.7+7.5+19.5</f>
        <v>108.50000000000001</v>
      </c>
      <c r="E18"/>
    </row>
    <row r="19" spans="1:5" ht="16.5" customHeight="1" x14ac:dyDescent="0.25">
      <c r="A19" s="15" t="str">
        <f>'[1]12-16'!A30</f>
        <v>2.3.</v>
      </c>
      <c r="B19" s="16" t="str">
        <f>'[1]12-16'!B30</f>
        <v>Собівартість реалізованих товарів</v>
      </c>
      <c r="C19" s="17">
        <f>44.5+75.4+87+75.4+58+75.4+98.6+121.8+110.2+104.4+110.2+249.4</f>
        <v>1210.3000000000002</v>
      </c>
      <c r="D19" s="61">
        <v>1354.8</v>
      </c>
      <c r="E19"/>
    </row>
    <row r="20" spans="1:5" ht="16.5" customHeight="1" x14ac:dyDescent="0.25">
      <c r="A20" s="15" t="s">
        <v>19</v>
      </c>
      <c r="B20" s="16" t="str">
        <f>'[1]12-16'!B33</f>
        <v xml:space="preserve">Матеріали </v>
      </c>
      <c r="C20" s="17">
        <f>0.7+1+0.7+1+0.7+1+0.7+1+0.7+1+0.7+1</f>
        <v>10.199999999999999</v>
      </c>
      <c r="D20" s="61">
        <f>0.6+1.2+0+1.3+1.2+1.7</f>
        <v>6</v>
      </c>
      <c r="E20"/>
    </row>
    <row r="21" spans="1:5" ht="16.5" customHeight="1" thickBot="1" x14ac:dyDescent="0.3">
      <c r="A21" s="18" t="s">
        <v>20</v>
      </c>
      <c r="B21" s="19" t="str">
        <f>'[1]12-16'!B34</f>
        <v>Транспортні послуги</v>
      </c>
      <c r="C21" s="20">
        <f>1.1+1+3+3+1.5+1.5+1+1+2+3+6+7</f>
        <v>31.1</v>
      </c>
      <c r="D21" s="62">
        <f>1.1+2.4+2+0.5+1+1+0.3+1+2.1+2.6+7.5+3.1</f>
        <v>24.6</v>
      </c>
      <c r="E21"/>
    </row>
    <row r="22" spans="1:5" ht="16.5" customHeight="1" thickBot="1" x14ac:dyDescent="0.3">
      <c r="A22" s="21" t="s">
        <v>21</v>
      </c>
      <c r="B22" s="22" t="s">
        <v>22</v>
      </c>
      <c r="C22" s="23">
        <f>C23+C24</f>
        <v>33.200000000000003</v>
      </c>
      <c r="D22" s="24">
        <f>D23+D24</f>
        <v>65</v>
      </c>
      <c r="E22"/>
    </row>
    <row r="23" spans="1:5" ht="47.25" customHeight="1" x14ac:dyDescent="0.2">
      <c r="A23" s="25" t="s">
        <v>23</v>
      </c>
      <c r="B23" s="26" t="s">
        <v>24</v>
      </c>
      <c r="C23" s="27">
        <f>0.1+0.1+0.1+0.1+0.1+0.1+0.1+0.1+3.1+0.1+0.1+5.1</f>
        <v>9.1999999999999993</v>
      </c>
      <c r="D23" s="63">
        <f>0.1+0.1+0.6+0.1+0.1+0.1+0.1+0.1+0.1+0.1+3.8+39.6</f>
        <v>44.900000000000006</v>
      </c>
      <c r="E23"/>
    </row>
    <row r="24" spans="1:5" ht="16.5" customHeight="1" thickBot="1" x14ac:dyDescent="0.3">
      <c r="A24" s="18" t="s">
        <v>25</v>
      </c>
      <c r="B24" s="28" t="s">
        <v>26</v>
      </c>
      <c r="C24" s="20">
        <f>2+2+2+2+2+2+2+2+2+2+2+2</f>
        <v>24</v>
      </c>
      <c r="D24" s="62">
        <f>2+2+2+2+2+2+2+2+2+1.4+0.7</f>
        <v>20.099999999999998</v>
      </c>
      <c r="E24"/>
    </row>
    <row r="25" spans="1:5" ht="15" customHeight="1" thickBot="1" x14ac:dyDescent="0.3">
      <c r="A25" s="21" t="s">
        <v>27</v>
      </c>
      <c r="B25" s="29" t="s">
        <v>28</v>
      </c>
      <c r="C25" s="23">
        <f>0.5+0.5+0.5+10</f>
        <v>11.5</v>
      </c>
      <c r="D25" s="24">
        <f>0.6+4.2+5</f>
        <v>9.8000000000000007</v>
      </c>
      <c r="E25"/>
    </row>
    <row r="26" spans="1:5" ht="15" customHeight="1" thickBot="1" x14ac:dyDescent="0.3">
      <c r="A26" s="21" t="s">
        <v>29</v>
      </c>
      <c r="B26" s="22" t="s">
        <v>30</v>
      </c>
      <c r="C26" s="23">
        <f>C27+C28</f>
        <v>31.3</v>
      </c>
      <c r="D26" s="24">
        <f>D27+D28</f>
        <v>41.4</v>
      </c>
      <c r="E26"/>
    </row>
    <row r="27" spans="1:5" ht="16.5" customHeight="1" x14ac:dyDescent="0.25">
      <c r="A27" s="31" t="s">
        <v>31</v>
      </c>
      <c r="B27" s="32" t="s">
        <v>32</v>
      </c>
      <c r="C27" s="33">
        <f>1.8+1.5+1.3+1+1+1.5+2+1.5+1.3+1.5+2.2+2.2</f>
        <v>18.8</v>
      </c>
      <c r="D27" s="61">
        <f>1.8+2.2+0.8+1.8+0.9+1+1.4+2.7+2.8+2.6+2.9+5.2</f>
        <v>26.1</v>
      </c>
      <c r="E27"/>
    </row>
    <row r="28" spans="1:5" ht="16.5" customHeight="1" thickBot="1" x14ac:dyDescent="0.3">
      <c r="A28" s="18" t="s">
        <v>33</v>
      </c>
      <c r="B28" s="28" t="s">
        <v>34</v>
      </c>
      <c r="C28" s="20">
        <f>2.2+1.8+1.8+0.6+0.3+0.2+0.2+0.2+0.3+0.6+1.8+2.5</f>
        <v>12.5</v>
      </c>
      <c r="D28" s="62">
        <f>2.4+2.4+2.3+1.1+0.2+0.3+0.2+0.3+0.2+1.2+2.1+2.6</f>
        <v>15.299999999999997</v>
      </c>
      <c r="E28"/>
    </row>
    <row r="29" spans="1:5" ht="16.5" customHeight="1" thickBot="1" x14ac:dyDescent="0.3">
      <c r="A29" s="21" t="s">
        <v>35</v>
      </c>
      <c r="B29" s="22" t="s">
        <v>36</v>
      </c>
      <c r="C29" s="23">
        <f>0.2+0.2+0.2+0.2+0.2+0.2+0.3+0.3+0.3+0.3+0.3+0.3</f>
        <v>2.9999999999999996</v>
      </c>
      <c r="D29" s="24">
        <v>2.9</v>
      </c>
      <c r="E29"/>
    </row>
    <row r="30" spans="1:5" ht="16.5" customHeight="1" thickBot="1" x14ac:dyDescent="0.3">
      <c r="A30" s="21" t="s">
        <v>37</v>
      </c>
      <c r="B30" s="34" t="s">
        <v>38</v>
      </c>
      <c r="C30" s="35">
        <f>C31+C32+C33+C34</f>
        <v>11.099999999999998</v>
      </c>
      <c r="D30" s="24">
        <f>D31+D32+D33+D34</f>
        <v>11</v>
      </c>
      <c r="E30"/>
    </row>
    <row r="31" spans="1:5" ht="35.25" customHeight="1" x14ac:dyDescent="0.25">
      <c r="A31" s="36" t="s">
        <v>39</v>
      </c>
      <c r="B31" s="37" t="s">
        <v>40</v>
      </c>
      <c r="C31" s="33">
        <f>0.3+0.3+0.3+0.3+0.3+0.3+0.3+0.3+0.3+0.3+0.3+0.3</f>
        <v>3.5999999999999992</v>
      </c>
      <c r="D31" s="61">
        <f>0.3+0.3+0.3+0.3+0.3+0.3+0.3+0.3+0.3+0.3+0.3+0.3</f>
        <v>3.5999999999999992</v>
      </c>
      <c r="E31"/>
    </row>
    <row r="32" spans="1:5" ht="16.5" customHeight="1" x14ac:dyDescent="0.25">
      <c r="A32" s="15" t="s">
        <v>41</v>
      </c>
      <c r="B32" s="38" t="s">
        <v>42</v>
      </c>
      <c r="C32" s="17">
        <f>0.1+0.1+0.1+0.1+0.1+0.1+0.1+0.1+0.1+0.1+0.1+0.1</f>
        <v>1.2</v>
      </c>
      <c r="D32" s="61">
        <v>1.2</v>
      </c>
      <c r="E32"/>
    </row>
    <row r="33" spans="1:5" ht="16.5" customHeight="1" x14ac:dyDescent="0.25">
      <c r="A33" s="15" t="s">
        <v>43</v>
      </c>
      <c r="B33" s="38" t="s">
        <v>44</v>
      </c>
      <c r="C33" s="17">
        <f>0.5+0.5+0.5+0.5</f>
        <v>2</v>
      </c>
      <c r="D33" s="61">
        <f>0+0+0+0+0+0.5+0.7+0.5</f>
        <v>1.7</v>
      </c>
      <c r="E33"/>
    </row>
    <row r="34" spans="1:5" ht="30.75" customHeight="1" thickBot="1" x14ac:dyDescent="0.3">
      <c r="A34" s="39" t="s">
        <v>45</v>
      </c>
      <c r="B34" s="40" t="s">
        <v>46</v>
      </c>
      <c r="C34" s="17">
        <f>2.8+0+1.5+0</f>
        <v>4.3</v>
      </c>
      <c r="D34" s="61">
        <f>2.9+0+0.6+0+0+1</f>
        <v>4.5</v>
      </c>
      <c r="E34"/>
    </row>
    <row r="35" spans="1:5" ht="16.5" customHeight="1" thickBot="1" x14ac:dyDescent="0.3">
      <c r="A35" s="21" t="s">
        <v>47</v>
      </c>
      <c r="B35" s="41" t="s">
        <v>48</v>
      </c>
      <c r="C35" s="23">
        <f>C36+C37+C38+C39+C40</f>
        <v>46.6</v>
      </c>
      <c r="D35" s="24">
        <f>D36+D37+D38+D39+D40</f>
        <v>43.6</v>
      </c>
      <c r="E35"/>
    </row>
    <row r="36" spans="1:5" ht="16.5" customHeight="1" x14ac:dyDescent="0.25">
      <c r="A36" s="42" t="s">
        <v>49</v>
      </c>
      <c r="B36" s="37" t="s">
        <v>50</v>
      </c>
      <c r="C36" s="33">
        <f>0.7+0.7+0.7+0.7+0.7+0.7+0.7+0.7+0.7+0.7+0.7+0.7</f>
        <v>8.4</v>
      </c>
      <c r="D36" s="61">
        <f>0.7+0.7+0.7+0.7+0.7+0.7+0.7+0.7+0.7+0.7+0.7+0.7</f>
        <v>8.4</v>
      </c>
      <c r="E36"/>
    </row>
    <row r="37" spans="1:5" ht="16.5" customHeight="1" x14ac:dyDescent="0.25">
      <c r="A37" s="15" t="s">
        <v>51</v>
      </c>
      <c r="B37" s="38" t="s">
        <v>52</v>
      </c>
      <c r="C37" s="17">
        <f>0+0.2+0.2+0.2+0.2+0.2+0.2</f>
        <v>1.2</v>
      </c>
      <c r="D37" s="61">
        <f>0+0.2+0+0+0.1+0+0.1+0.2+0.1</f>
        <v>0.70000000000000007</v>
      </c>
      <c r="E37"/>
    </row>
    <row r="38" spans="1:5" ht="16.5" customHeight="1" x14ac:dyDescent="0.25">
      <c r="A38" s="15" t="s">
        <v>53</v>
      </c>
      <c r="B38" s="38" t="s">
        <v>54</v>
      </c>
      <c r="C38" s="17">
        <f>1.3+2+2+2.5+2+1.8+2.2+4+2.5+2+2.2+4.5</f>
        <v>29</v>
      </c>
      <c r="D38" s="61">
        <f>1.3+1.6+1.4+1+1.1+1.2+1.4+2.8+2.9+1.3+2+11.3</f>
        <v>29.3</v>
      </c>
      <c r="E38"/>
    </row>
    <row r="39" spans="1:5" ht="16.5" customHeight="1" x14ac:dyDescent="0.25">
      <c r="A39" s="39" t="s">
        <v>55</v>
      </c>
      <c r="B39" s="38" t="s">
        <v>56</v>
      </c>
      <c r="C39" s="17">
        <f>0+0+3+3</f>
        <v>6</v>
      </c>
      <c r="D39" s="61">
        <f>0+0+0+0+0</f>
        <v>0</v>
      </c>
      <c r="E39"/>
    </row>
    <row r="40" spans="1:5" ht="16.5" customHeight="1" thickBot="1" x14ac:dyDescent="0.3">
      <c r="A40" s="18" t="s">
        <v>57</v>
      </c>
      <c r="B40" s="43" t="s">
        <v>58</v>
      </c>
      <c r="C40" s="17">
        <f>0.2+0.2+0.1+0.2+0.2+0.1+0.2+0.2+0.1+0.2+0.2+0.1</f>
        <v>2</v>
      </c>
      <c r="D40" s="61">
        <f>0.7+0+0+0.4+1.5+2.6</f>
        <v>5.2</v>
      </c>
      <c r="E40"/>
    </row>
    <row r="41" spans="1:5" ht="16.5" customHeight="1" thickBot="1" x14ac:dyDescent="0.3">
      <c r="A41" s="44" t="s">
        <v>59</v>
      </c>
      <c r="B41" s="45" t="s">
        <v>60</v>
      </c>
      <c r="C41" s="30">
        <f>SUM(C9-C16)</f>
        <v>89.999999999999545</v>
      </c>
      <c r="D41" s="46">
        <f>SUM(D9-D16)</f>
        <v>79.899999999999636</v>
      </c>
      <c r="E41"/>
    </row>
    <row r="42" spans="1:5" ht="16.5" customHeight="1" x14ac:dyDescent="0.25">
      <c r="A42" s="47">
        <v>4</v>
      </c>
      <c r="B42" s="32" t="s">
        <v>61</v>
      </c>
      <c r="C42" s="33"/>
      <c r="D42" s="61"/>
      <c r="E42"/>
    </row>
    <row r="43" spans="1:5" ht="16.5" customHeight="1" x14ac:dyDescent="0.25">
      <c r="A43" s="48">
        <v>5</v>
      </c>
      <c r="B43" s="16" t="s">
        <v>62</v>
      </c>
      <c r="C43" s="17"/>
      <c r="D43" s="64"/>
      <c r="E43"/>
    </row>
    <row r="44" spans="1:5" ht="16.5" customHeight="1" x14ac:dyDescent="0.25">
      <c r="A44" s="48">
        <v>6</v>
      </c>
      <c r="B44" s="16" t="s">
        <v>63</v>
      </c>
      <c r="C44" s="17">
        <v>32.5</v>
      </c>
      <c r="D44" s="64">
        <v>36</v>
      </c>
      <c r="E44"/>
    </row>
    <row r="45" spans="1:5" ht="50.25" customHeight="1" x14ac:dyDescent="0.2">
      <c r="A45" s="67">
        <v>7</v>
      </c>
      <c r="B45" s="49" t="s">
        <v>64</v>
      </c>
      <c r="C45" s="50">
        <v>20</v>
      </c>
      <c r="D45" s="65">
        <v>33</v>
      </c>
      <c r="E45"/>
    </row>
    <row r="46" spans="1:5" ht="16.5" customHeight="1" thickBot="1" x14ac:dyDescent="0.3">
      <c r="A46" s="68"/>
      <c r="B46" s="51" t="s">
        <v>65</v>
      </c>
      <c r="C46" s="52"/>
      <c r="D46" s="66"/>
      <c r="E46"/>
    </row>
    <row r="47" spans="1:5" ht="16.5" customHeight="1" x14ac:dyDescent="0.2">
      <c r="A47" s="53"/>
      <c r="B47" s="57"/>
      <c r="C47" s="55"/>
      <c r="D47" s="55"/>
      <c r="E47"/>
    </row>
    <row r="48" spans="1:5" ht="16.5" customHeight="1" x14ac:dyDescent="0.2">
      <c r="A48" s="54"/>
      <c r="B48" s="54"/>
      <c r="C48" s="54"/>
      <c r="D48" s="57"/>
      <c r="E48"/>
    </row>
    <row r="49" spans="5:5" x14ac:dyDescent="0.25">
      <c r="E49" s="58"/>
    </row>
    <row r="50" spans="5:5" x14ac:dyDescent="0.25">
      <c r="E50" s="58"/>
    </row>
    <row r="51" spans="5:5" x14ac:dyDescent="0.25">
      <c r="E51" s="58"/>
    </row>
  </sheetData>
  <mergeCells count="9">
    <mergeCell ref="A45:A46"/>
    <mergeCell ref="A2:D2"/>
    <mergeCell ref="A1:D1"/>
    <mergeCell ref="A3:D3"/>
    <mergeCell ref="A5:A8"/>
    <mergeCell ref="B5:B8"/>
    <mergeCell ref="C5:D5"/>
    <mergeCell ref="C6:C8"/>
    <mergeCell ref="D6:D8"/>
  </mergeCells>
  <pageMargins left="0.47244094488188981" right="0.19685039370078741" top="0.43307086614173229" bottom="0.43307086614173229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вик.фін.плану за 2021р</vt:lpstr>
      <vt:lpstr>'Звіт про вик.фін.плану за 2021р'!OLE_LINK1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Кабзар Нач</dc:creator>
  <cp:lastModifiedBy>Кабзар Нач</cp:lastModifiedBy>
  <dcterms:created xsi:type="dcterms:W3CDTF">2023-08-03T06:42:10Z</dcterms:created>
  <dcterms:modified xsi:type="dcterms:W3CDTF">2023-08-03T07:05:11Z</dcterms:modified>
</cp:coreProperties>
</file>