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8496"/>
  </bookViews>
  <sheets>
    <sheet name="додаток 7" sheetId="1" r:id="rId1"/>
  </sheets>
  <externalReferences>
    <externalReference r:id="rId2"/>
  </externalReferences>
  <definedNames>
    <definedName name="OLE_LINK1" localSheetId="0">'додаток 7'!#REF!</definedName>
  </definedNames>
  <calcPr calcId="145621" refMode="R1C1"/>
</workbook>
</file>

<file path=xl/calcChain.xml><?xml version="1.0" encoding="utf-8"?>
<calcChain xmlns="http://schemas.openxmlformats.org/spreadsheetml/2006/main">
  <c r="D41" i="1" l="1"/>
  <c r="C41" i="1"/>
  <c r="D39" i="1"/>
  <c r="C39" i="1"/>
  <c r="D38" i="1"/>
  <c r="C38" i="1"/>
  <c r="D37" i="1"/>
  <c r="C37" i="1"/>
  <c r="D36" i="1"/>
  <c r="D34" i="1"/>
  <c r="C34" i="1"/>
  <c r="D33" i="1"/>
  <c r="C33" i="1"/>
  <c r="D32" i="1"/>
  <c r="C32" i="1"/>
  <c r="D30" i="1"/>
  <c r="C30" i="1"/>
  <c r="D29" i="1"/>
  <c r="C29" i="1"/>
  <c r="D28" i="1"/>
  <c r="C28" i="1"/>
  <c r="D25" i="1"/>
  <c r="C25" i="1"/>
  <c r="D24" i="1"/>
  <c r="C24" i="1"/>
  <c r="D22" i="1"/>
  <c r="C22" i="1"/>
  <c r="B22" i="1"/>
  <c r="D21" i="1"/>
  <c r="C21" i="1"/>
  <c r="B21" i="1"/>
  <c r="D20" i="1"/>
  <c r="C20" i="1"/>
  <c r="B20" i="1"/>
  <c r="A20" i="1"/>
  <c r="D19" i="1"/>
  <c r="C19" i="1"/>
  <c r="B19" i="1"/>
  <c r="A19" i="1"/>
  <c r="D18" i="1"/>
  <c r="C18" i="1"/>
  <c r="B18" i="1"/>
  <c r="A18" i="1"/>
  <c r="D16" i="1"/>
  <c r="C16" i="1"/>
  <c r="D15" i="1"/>
  <c r="C15" i="1"/>
  <c r="D14" i="1"/>
  <c r="C14" i="1"/>
  <c r="D13" i="1"/>
  <c r="C13" i="1"/>
  <c r="D12" i="1"/>
  <c r="C12" i="1"/>
  <c r="C11" i="1"/>
  <c r="D10" i="1"/>
  <c r="C10" i="1"/>
  <c r="C23" i="1" l="1"/>
  <c r="C9" i="1"/>
  <c r="C27" i="1"/>
  <c r="D23" i="1"/>
  <c r="C31" i="1"/>
  <c r="C36" i="1"/>
  <c r="D9" i="1"/>
  <c r="D27" i="1"/>
  <c r="D31" i="1"/>
  <c r="C17" i="1" l="1"/>
  <c r="C42" i="1" s="1"/>
  <c r="D17" i="1"/>
  <c r="D42" i="1" s="1"/>
</calcChain>
</file>

<file path=xl/sharedStrings.xml><?xml version="1.0" encoding="utf-8"?>
<sst xmlns="http://schemas.openxmlformats.org/spreadsheetml/2006/main" count="70" uniqueCount="70">
  <si>
    <t>№ з/п</t>
  </si>
  <si>
    <t>Показники</t>
  </si>
  <si>
    <t>Виконання фінансового плану за січень-березень 2023року</t>
  </si>
  <si>
    <t>План</t>
  </si>
  <si>
    <t>Факт</t>
  </si>
  <si>
    <t>Доходи, всього,</t>
  </si>
  <si>
    <t>1.1</t>
  </si>
  <si>
    <t>Доход від продажу товарів</t>
  </si>
  <si>
    <t>1.2.</t>
  </si>
  <si>
    <t>Комісійна винагорода за адміністрування роботи Револьверного фонду</t>
  </si>
  <si>
    <t>1.3.</t>
  </si>
  <si>
    <t>Амортизація безкоштовно отриманих основних засобів</t>
  </si>
  <si>
    <t>1.4.</t>
  </si>
  <si>
    <t>Дохід від оренди (Ощадбанк)</t>
  </si>
  <si>
    <t>1.5.</t>
  </si>
  <si>
    <t>Дохід від оренди (ПП Артлайн)</t>
  </si>
  <si>
    <t>1.6.</t>
  </si>
  <si>
    <t>Відшкодування витрат на утримання орендованого майна (ПП Артлайн)</t>
  </si>
  <si>
    <t>1.7.</t>
  </si>
  <si>
    <t>Відшкодування плати за землю (ПП Артлайн)</t>
  </si>
  <si>
    <t>Витрати, всього</t>
  </si>
  <si>
    <t>2.5.</t>
  </si>
  <si>
    <t>2.6.</t>
  </si>
  <si>
    <t>2.7.</t>
  </si>
  <si>
    <t xml:space="preserve">Амортизація основних засобів </t>
  </si>
  <si>
    <t>2.7.1.</t>
  </si>
  <si>
    <t>власних основних  засобів</t>
  </si>
  <si>
    <t>2.7.2.</t>
  </si>
  <si>
    <t>безкоштовно отриманих основних засобів</t>
  </si>
  <si>
    <t>2.8.</t>
  </si>
  <si>
    <t xml:space="preserve">Поточний ремонт </t>
  </si>
  <si>
    <t>2.9.</t>
  </si>
  <si>
    <t xml:space="preserve">Комунальні послуги </t>
  </si>
  <si>
    <t>2.9.1.</t>
  </si>
  <si>
    <t>електроенергія</t>
  </si>
  <si>
    <t>2.9.2.</t>
  </si>
  <si>
    <t>тепло; водопостачання, водовідведення</t>
  </si>
  <si>
    <t>2.10.</t>
  </si>
  <si>
    <t>Послуги зв’язку</t>
  </si>
  <si>
    <t>2.11.</t>
  </si>
  <si>
    <t xml:space="preserve">Послуги сторонніх організацій </t>
  </si>
  <si>
    <t>2.11.1</t>
  </si>
  <si>
    <t>Обсл.РРО та налаштування торгового обладнання</t>
  </si>
  <si>
    <t>2.11.2.</t>
  </si>
  <si>
    <t>КП "ЖЕО"  (вивіз сміття)</t>
  </si>
  <si>
    <t>2.11.3.</t>
  </si>
  <si>
    <t>Обслуговування орг.техніки</t>
  </si>
  <si>
    <t>2.11.4.</t>
  </si>
  <si>
    <t>Обслуговування програмного забезпечення М.Е.Док</t>
  </si>
  <si>
    <t>2.12.</t>
  </si>
  <si>
    <t>Інші витрати</t>
  </si>
  <si>
    <t>2.12.1.</t>
  </si>
  <si>
    <t xml:space="preserve">Плата за землю </t>
  </si>
  <si>
    <t>2.12.2.</t>
  </si>
  <si>
    <t>Поштові витрати (марки)</t>
  </si>
  <si>
    <t>2.12.3.</t>
  </si>
  <si>
    <t>Послуги банка</t>
  </si>
  <si>
    <t>2.12.4.</t>
  </si>
  <si>
    <t xml:space="preserve">Витрати на відрядження </t>
  </si>
  <si>
    <t>2.12.5.</t>
  </si>
  <si>
    <t xml:space="preserve">Інші витрати </t>
  </si>
  <si>
    <t>3</t>
  </si>
  <si>
    <t>Фінансовий результат оподаткування</t>
  </si>
  <si>
    <t>Дотація з міського бюджету</t>
  </si>
  <si>
    <t xml:space="preserve">Фінансовий результат з врахуванням дотації </t>
  </si>
  <si>
    <t>Сплата податку на прибуток</t>
  </si>
  <si>
    <t xml:space="preserve">Придбання основних засобів, всього, </t>
  </si>
  <si>
    <t>в т.ч. в розрізі основних засобів</t>
  </si>
  <si>
    <t>за січень-червень 2023 року</t>
  </si>
  <si>
    <t xml:space="preserve">Звіт про виконання фінансового плану по ККТП "КОБЗАР"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</si>
</sst>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9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textRotation="90" wrapText="1"/>
    </xf>
    <xf numFmtId="0" fontId="5" fillId="0" borderId="9" xfId="1" applyFont="1" applyBorder="1" applyAlignment="1">
      <alignment horizontal="center" textRotation="90" wrapText="1"/>
    </xf>
    <xf numFmtId="0" fontId="5" fillId="0" borderId="11" xfId="1" applyFont="1" applyBorder="1" applyAlignment="1">
      <alignment horizontal="center" textRotation="90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justify" vertical="top" wrapText="1"/>
    </xf>
    <xf numFmtId="164" fontId="6" fillId="0" borderId="13" xfId="2" applyNumberFormat="1" applyFont="1" applyFill="1" applyBorder="1" applyAlignment="1">
      <alignment horizontal="center" vertical="center"/>
    </xf>
    <xf numFmtId="164" fontId="1" fillId="0" borderId="0" xfId="1" applyNumberFormat="1"/>
    <xf numFmtId="49" fontId="2" fillId="0" borderId="14" xfId="1" applyNumberFormat="1" applyFont="1" applyFill="1" applyBorder="1" applyAlignment="1">
      <alignment horizontal="center" vertical="top" wrapText="1"/>
    </xf>
    <xf numFmtId="0" fontId="2" fillId="0" borderId="15" xfId="1" applyFont="1" applyFill="1" applyBorder="1"/>
    <xf numFmtId="164" fontId="2" fillId="0" borderId="16" xfId="2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wrapText="1"/>
    </xf>
    <xf numFmtId="164" fontId="2" fillId="0" borderId="17" xfId="2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vertical="top" wrapText="1"/>
    </xf>
    <xf numFmtId="164" fontId="2" fillId="0" borderId="18" xfId="2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 wrapText="1"/>
    </xf>
    <xf numFmtId="164" fontId="2" fillId="0" borderId="22" xfId="2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justify" vertical="top" wrapText="1"/>
    </xf>
    <xf numFmtId="164" fontId="2" fillId="0" borderId="18" xfId="2" applyNumberFormat="1" applyFont="1" applyFill="1" applyBorder="1" applyAlignment="1">
      <alignment horizontal="center"/>
    </xf>
    <xf numFmtId="0" fontId="2" fillId="0" borderId="24" xfId="1" applyNumberFormat="1" applyFont="1" applyFill="1" applyBorder="1" applyAlignment="1">
      <alignment horizontal="center" vertical="top" wrapText="1"/>
    </xf>
    <xf numFmtId="0" fontId="2" fillId="0" borderId="25" xfId="1" applyFont="1" applyFill="1" applyBorder="1" applyAlignment="1">
      <alignment horizontal="justify" vertical="top" wrapText="1"/>
    </xf>
    <xf numFmtId="0" fontId="6" fillId="0" borderId="12" xfId="1" applyNumberFormat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top" wrapText="1"/>
    </xf>
    <xf numFmtId="164" fontId="2" fillId="0" borderId="13" xfId="2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justify" vertical="center" wrapText="1"/>
    </xf>
    <xf numFmtId="0" fontId="2" fillId="0" borderId="25" xfId="1" applyFont="1" applyFill="1" applyBorder="1" applyAlignment="1">
      <alignment vertical="top" wrapText="1"/>
    </xf>
    <xf numFmtId="164" fontId="2" fillId="0" borderId="23" xfId="2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justify" vertical="top" wrapText="1"/>
    </xf>
    <xf numFmtId="164" fontId="2" fillId="0" borderId="23" xfId="2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center" vertical="top" wrapText="1"/>
    </xf>
    <xf numFmtId="0" fontId="2" fillId="0" borderId="15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164" fontId="2" fillId="0" borderId="12" xfId="1" applyNumberFormat="1" applyFont="1" applyFill="1" applyBorder="1" applyAlignment="1">
      <alignment horizontal="center" wrapText="1"/>
    </xf>
    <xf numFmtId="0" fontId="2" fillId="0" borderId="15" xfId="2" applyFont="1" applyFill="1" applyBorder="1" applyAlignment="1">
      <alignment horizontal="justify"/>
    </xf>
    <xf numFmtId="164" fontId="2" fillId="0" borderId="16" xfId="2" applyNumberFormat="1" applyFont="1" applyFill="1" applyBorder="1" applyAlignment="1">
      <alignment horizontal="center"/>
    </xf>
    <xf numFmtId="0" fontId="2" fillId="0" borderId="21" xfId="2" applyFont="1" applyFill="1" applyBorder="1" applyAlignment="1">
      <alignment horizontal="justify"/>
    </xf>
    <xf numFmtId="14" fontId="2" fillId="0" borderId="20" xfId="1" applyNumberFormat="1" applyFont="1" applyFill="1" applyBorder="1" applyAlignment="1">
      <alignment horizontal="center" vertical="top" wrapText="1"/>
    </xf>
    <xf numFmtId="0" fontId="2" fillId="0" borderId="21" xfId="2" applyFont="1" applyFill="1" applyBorder="1" applyAlignment="1">
      <alignment horizontal="justify" wrapText="1"/>
    </xf>
    <xf numFmtId="0" fontId="7" fillId="0" borderId="6" xfId="1" applyFont="1" applyFill="1" applyBorder="1" applyAlignment="1">
      <alignment horizontal="justify" vertical="top" wrapText="1"/>
    </xf>
    <xf numFmtId="14" fontId="2" fillId="0" borderId="14" xfId="1" applyNumberFormat="1" applyFont="1" applyFill="1" applyBorder="1" applyAlignment="1">
      <alignment horizontal="center" vertical="top" wrapText="1"/>
    </xf>
    <xf numFmtId="0" fontId="2" fillId="0" borderId="25" xfId="2" applyFont="1" applyFill="1" applyBorder="1" applyAlignment="1">
      <alignment horizontal="justify"/>
    </xf>
    <xf numFmtId="164" fontId="2" fillId="0" borderId="29" xfId="1" applyNumberFormat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justify" vertical="center" wrapText="1"/>
    </xf>
    <xf numFmtId="164" fontId="6" fillId="0" borderId="26" xfId="1" applyNumberFormat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top" wrapText="1"/>
    </xf>
    <xf numFmtId="0" fontId="2" fillId="0" borderId="24" xfId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justify" vertical="center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30" xfId="1" applyFont="1" applyFill="1" applyBorder="1" applyAlignment="1">
      <alignment horizontal="justify" vertical="top" wrapText="1"/>
    </xf>
    <xf numFmtId="0" fontId="2" fillId="0" borderId="2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horizontal="center" wrapText="1"/>
    </xf>
    <xf numFmtId="49" fontId="8" fillId="0" borderId="0" xfId="1" applyNumberFormat="1" applyFont="1" applyFill="1"/>
    <xf numFmtId="0" fontId="8" fillId="0" borderId="0" xfId="1" applyFont="1"/>
    <xf numFmtId="0" fontId="8" fillId="0" borderId="0" xfId="1" applyFont="1" applyFill="1" applyAlignment="1">
      <alignment horizontal="center"/>
    </xf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164" fontId="6" fillId="0" borderId="12" xfId="2" applyNumberFormat="1" applyFont="1" applyFill="1" applyBorder="1" applyAlignment="1">
      <alignment horizontal="center" vertical="center"/>
    </xf>
    <xf numFmtId="164" fontId="2" fillId="0" borderId="31" xfId="2" applyNumberFormat="1" applyFont="1" applyFill="1" applyBorder="1" applyAlignment="1">
      <alignment horizontal="center" vertical="center"/>
    </xf>
    <xf numFmtId="164" fontId="2" fillId="0" borderId="14" xfId="2" applyNumberFormat="1" applyFont="1" applyFill="1" applyBorder="1" applyAlignment="1">
      <alignment horizontal="center" vertical="center"/>
    </xf>
    <xf numFmtId="164" fontId="2" fillId="0" borderId="20" xfId="2" applyNumberFormat="1" applyFont="1" applyFill="1" applyBorder="1" applyAlignment="1">
      <alignment horizontal="center" vertical="center"/>
    </xf>
    <xf numFmtId="164" fontId="2" fillId="0" borderId="24" xfId="2" applyNumberFormat="1" applyFont="1" applyFill="1" applyBorder="1" applyAlignment="1">
      <alignment horizontal="center" vertical="center"/>
    </xf>
    <xf numFmtId="164" fontId="2" fillId="0" borderId="20" xfId="2" applyNumberFormat="1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 vertical="center"/>
    </xf>
    <xf numFmtId="164" fontId="2" fillId="0" borderId="27" xfId="2" applyNumberFormat="1" applyFont="1" applyFill="1" applyBorder="1" applyAlignment="1">
      <alignment horizont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31" xfId="2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 wrapText="1"/>
    </xf>
    <xf numFmtId="164" fontId="2" fillId="0" borderId="14" xfId="2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2" xfId="1" applyFont="1" applyBorder="1" applyAlignment="1">
      <alignment horizontal="center" textRotation="90" wrapText="1"/>
    </xf>
    <xf numFmtId="0" fontId="5" fillId="0" borderId="5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</cellXfs>
  <cellStyles count="4">
    <cellStyle name="Обычный" xfId="0" builtinId="0"/>
    <cellStyle name="Обычный 2" xfId="1"/>
    <cellStyle name="Обычный 3" xfId="3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%20(3)/&#1043;&#1054;&#1056;&#1048;&#1057;&#1055;&#1054;&#1051;/&#1042;&#1080;&#1082;&#1086;&#1085;&#1082;&#1086;&#1084;%202015/&#1074;&#1080;&#1082;&#1086;&#1085;&#1082;&#1086;&#1084;2016/&#1079;&#1074;&#1110;&#1090;%20&#1087;&#1088;&#1086;%20&#1074;&#1080;&#1082;&#1086;&#1085;%20&#1087;&#1083;&#1072;&#1085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5"/>
      <sheetName val="зв.на бал.ІV"/>
      <sheetName val="01-16"/>
      <sheetName val="02-16"/>
      <sheetName val="03-16"/>
      <sheetName val="зв.на бал.І"/>
      <sheetName val="04-16"/>
      <sheetName val="05-16"/>
      <sheetName val="05-16 (2)"/>
      <sheetName val="06-16"/>
      <sheetName val="зв.на бал.ІІ"/>
      <sheetName val="07-16 "/>
      <sheetName val="08-16"/>
      <sheetName val="08-16 (2)"/>
      <sheetName val="09-16"/>
      <sheetName val="зв.на бал.ІІІ"/>
      <sheetName val="10-16"/>
      <sheetName val="11-16"/>
      <sheetName val="12-16"/>
      <sheetName val="зв.на бал.ІV16"/>
      <sheetName val="01-17"/>
      <sheetName val="02-17"/>
      <sheetName val="03-17"/>
      <sheetName val="зв.на бал.І17"/>
      <sheetName val="04-17"/>
      <sheetName val="05-17"/>
      <sheetName val="05-17 (2)"/>
      <sheetName val="06-17"/>
      <sheetName val="зв.на бал.ІІ17"/>
      <sheetName val="07-17"/>
      <sheetName val="08-17"/>
      <sheetName val="09-17"/>
      <sheetName val="зв.на бал.ІІІ17"/>
      <sheetName val="10-17"/>
      <sheetName val="11-17"/>
      <sheetName val="12-17"/>
      <sheetName val="зв.на бал.ІV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8">
          <cell r="A28" t="str">
            <v>2.1.</v>
          </cell>
          <cell r="B28" t="str">
            <v>Заробітна плата</v>
          </cell>
        </row>
        <row r="29">
          <cell r="A29" t="str">
            <v>2.2.</v>
          </cell>
          <cell r="B29" t="str">
            <v>Єдиний соціальний внесок 22 %</v>
          </cell>
        </row>
        <row r="30">
          <cell r="A30" t="str">
            <v>2.3.</v>
          </cell>
          <cell r="B30" t="str">
            <v>Собівартість реалізованих товарів</v>
          </cell>
        </row>
        <row r="33">
          <cell r="B33" t="str">
            <v xml:space="preserve">Матеріали </v>
          </cell>
        </row>
        <row r="34">
          <cell r="B34" t="str">
            <v>Транспортні послуги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E10" sqref="E10"/>
    </sheetView>
  </sheetViews>
  <sheetFormatPr defaultColWidth="9.109375" defaultRowHeight="15.6" x14ac:dyDescent="0.3"/>
  <cols>
    <col min="1" max="1" width="11.33203125" style="1" bestFit="1" customWidth="1"/>
    <col min="2" max="2" width="46.33203125" style="1" customWidth="1"/>
    <col min="3" max="3" width="9.109375" style="1"/>
    <col min="4" max="4" width="9.109375" style="74"/>
    <col min="5" max="5" width="13.5546875" style="1" customWidth="1"/>
    <col min="6" max="253" width="9.109375" style="2"/>
    <col min="254" max="254" width="11.33203125" style="2" bestFit="1" customWidth="1"/>
    <col min="255" max="255" width="46.33203125" style="2" customWidth="1"/>
    <col min="256" max="258" width="9.109375" style="2"/>
    <col min="259" max="259" width="9.44140625" style="2" customWidth="1"/>
    <col min="260" max="260" width="9.109375" style="2"/>
    <col min="261" max="261" width="13.5546875" style="2" customWidth="1"/>
    <col min="262" max="509" width="9.109375" style="2"/>
    <col min="510" max="510" width="11.33203125" style="2" bestFit="1" customWidth="1"/>
    <col min="511" max="511" width="46.33203125" style="2" customWidth="1"/>
    <col min="512" max="514" width="9.109375" style="2"/>
    <col min="515" max="515" width="9.44140625" style="2" customWidth="1"/>
    <col min="516" max="516" width="9.109375" style="2"/>
    <col min="517" max="517" width="13.5546875" style="2" customWidth="1"/>
    <col min="518" max="765" width="9.109375" style="2"/>
    <col min="766" max="766" width="11.33203125" style="2" bestFit="1" customWidth="1"/>
    <col min="767" max="767" width="46.33203125" style="2" customWidth="1"/>
    <col min="768" max="770" width="9.109375" style="2"/>
    <col min="771" max="771" width="9.44140625" style="2" customWidth="1"/>
    <col min="772" max="772" width="9.109375" style="2"/>
    <col min="773" max="773" width="13.5546875" style="2" customWidth="1"/>
    <col min="774" max="1021" width="9.109375" style="2"/>
    <col min="1022" max="1022" width="11.33203125" style="2" bestFit="1" customWidth="1"/>
    <col min="1023" max="1023" width="46.33203125" style="2" customWidth="1"/>
    <col min="1024" max="1026" width="9.109375" style="2"/>
    <col min="1027" max="1027" width="9.44140625" style="2" customWidth="1"/>
    <col min="1028" max="1028" width="9.109375" style="2"/>
    <col min="1029" max="1029" width="13.5546875" style="2" customWidth="1"/>
    <col min="1030" max="1277" width="9.109375" style="2"/>
    <col min="1278" max="1278" width="11.33203125" style="2" bestFit="1" customWidth="1"/>
    <col min="1279" max="1279" width="46.33203125" style="2" customWidth="1"/>
    <col min="1280" max="1282" width="9.109375" style="2"/>
    <col min="1283" max="1283" width="9.44140625" style="2" customWidth="1"/>
    <col min="1284" max="1284" width="9.109375" style="2"/>
    <col min="1285" max="1285" width="13.5546875" style="2" customWidth="1"/>
    <col min="1286" max="1533" width="9.109375" style="2"/>
    <col min="1534" max="1534" width="11.33203125" style="2" bestFit="1" customWidth="1"/>
    <col min="1535" max="1535" width="46.33203125" style="2" customWidth="1"/>
    <col min="1536" max="1538" width="9.109375" style="2"/>
    <col min="1539" max="1539" width="9.44140625" style="2" customWidth="1"/>
    <col min="1540" max="1540" width="9.109375" style="2"/>
    <col min="1541" max="1541" width="13.5546875" style="2" customWidth="1"/>
    <col min="1542" max="1789" width="9.109375" style="2"/>
    <col min="1790" max="1790" width="11.33203125" style="2" bestFit="1" customWidth="1"/>
    <col min="1791" max="1791" width="46.33203125" style="2" customWidth="1"/>
    <col min="1792" max="1794" width="9.109375" style="2"/>
    <col min="1795" max="1795" width="9.44140625" style="2" customWidth="1"/>
    <col min="1796" max="1796" width="9.109375" style="2"/>
    <col min="1797" max="1797" width="13.5546875" style="2" customWidth="1"/>
    <col min="1798" max="2045" width="9.109375" style="2"/>
    <col min="2046" max="2046" width="11.33203125" style="2" bestFit="1" customWidth="1"/>
    <col min="2047" max="2047" width="46.33203125" style="2" customWidth="1"/>
    <col min="2048" max="2050" width="9.109375" style="2"/>
    <col min="2051" max="2051" width="9.44140625" style="2" customWidth="1"/>
    <col min="2052" max="2052" width="9.109375" style="2"/>
    <col min="2053" max="2053" width="13.5546875" style="2" customWidth="1"/>
    <col min="2054" max="2301" width="9.109375" style="2"/>
    <col min="2302" max="2302" width="11.33203125" style="2" bestFit="1" customWidth="1"/>
    <col min="2303" max="2303" width="46.33203125" style="2" customWidth="1"/>
    <col min="2304" max="2306" width="9.109375" style="2"/>
    <col min="2307" max="2307" width="9.44140625" style="2" customWidth="1"/>
    <col min="2308" max="2308" width="9.109375" style="2"/>
    <col min="2309" max="2309" width="13.5546875" style="2" customWidth="1"/>
    <col min="2310" max="2557" width="9.109375" style="2"/>
    <col min="2558" max="2558" width="11.33203125" style="2" bestFit="1" customWidth="1"/>
    <col min="2559" max="2559" width="46.33203125" style="2" customWidth="1"/>
    <col min="2560" max="2562" width="9.109375" style="2"/>
    <col min="2563" max="2563" width="9.44140625" style="2" customWidth="1"/>
    <col min="2564" max="2564" width="9.109375" style="2"/>
    <col min="2565" max="2565" width="13.5546875" style="2" customWidth="1"/>
    <col min="2566" max="2813" width="9.109375" style="2"/>
    <col min="2814" max="2814" width="11.33203125" style="2" bestFit="1" customWidth="1"/>
    <col min="2815" max="2815" width="46.33203125" style="2" customWidth="1"/>
    <col min="2816" max="2818" width="9.109375" style="2"/>
    <col min="2819" max="2819" width="9.44140625" style="2" customWidth="1"/>
    <col min="2820" max="2820" width="9.109375" style="2"/>
    <col min="2821" max="2821" width="13.5546875" style="2" customWidth="1"/>
    <col min="2822" max="3069" width="9.109375" style="2"/>
    <col min="3070" max="3070" width="11.33203125" style="2" bestFit="1" customWidth="1"/>
    <col min="3071" max="3071" width="46.33203125" style="2" customWidth="1"/>
    <col min="3072" max="3074" width="9.109375" style="2"/>
    <col min="3075" max="3075" width="9.44140625" style="2" customWidth="1"/>
    <col min="3076" max="3076" width="9.109375" style="2"/>
    <col min="3077" max="3077" width="13.5546875" style="2" customWidth="1"/>
    <col min="3078" max="3325" width="9.109375" style="2"/>
    <col min="3326" max="3326" width="11.33203125" style="2" bestFit="1" customWidth="1"/>
    <col min="3327" max="3327" width="46.33203125" style="2" customWidth="1"/>
    <col min="3328" max="3330" width="9.109375" style="2"/>
    <col min="3331" max="3331" width="9.44140625" style="2" customWidth="1"/>
    <col min="3332" max="3332" width="9.109375" style="2"/>
    <col min="3333" max="3333" width="13.5546875" style="2" customWidth="1"/>
    <col min="3334" max="3581" width="9.109375" style="2"/>
    <col min="3582" max="3582" width="11.33203125" style="2" bestFit="1" customWidth="1"/>
    <col min="3583" max="3583" width="46.33203125" style="2" customWidth="1"/>
    <col min="3584" max="3586" width="9.109375" style="2"/>
    <col min="3587" max="3587" width="9.44140625" style="2" customWidth="1"/>
    <col min="3588" max="3588" width="9.109375" style="2"/>
    <col min="3589" max="3589" width="13.5546875" style="2" customWidth="1"/>
    <col min="3590" max="3837" width="9.109375" style="2"/>
    <col min="3838" max="3838" width="11.33203125" style="2" bestFit="1" customWidth="1"/>
    <col min="3839" max="3839" width="46.33203125" style="2" customWidth="1"/>
    <col min="3840" max="3842" width="9.109375" style="2"/>
    <col min="3843" max="3843" width="9.44140625" style="2" customWidth="1"/>
    <col min="3844" max="3844" width="9.109375" style="2"/>
    <col min="3845" max="3845" width="13.5546875" style="2" customWidth="1"/>
    <col min="3846" max="4093" width="9.109375" style="2"/>
    <col min="4094" max="4094" width="11.33203125" style="2" bestFit="1" customWidth="1"/>
    <col min="4095" max="4095" width="46.33203125" style="2" customWidth="1"/>
    <col min="4096" max="4098" width="9.109375" style="2"/>
    <col min="4099" max="4099" width="9.44140625" style="2" customWidth="1"/>
    <col min="4100" max="4100" width="9.109375" style="2"/>
    <col min="4101" max="4101" width="13.5546875" style="2" customWidth="1"/>
    <col min="4102" max="4349" width="9.109375" style="2"/>
    <col min="4350" max="4350" width="11.33203125" style="2" bestFit="1" customWidth="1"/>
    <col min="4351" max="4351" width="46.33203125" style="2" customWidth="1"/>
    <col min="4352" max="4354" width="9.109375" style="2"/>
    <col min="4355" max="4355" width="9.44140625" style="2" customWidth="1"/>
    <col min="4356" max="4356" width="9.109375" style="2"/>
    <col min="4357" max="4357" width="13.5546875" style="2" customWidth="1"/>
    <col min="4358" max="4605" width="9.109375" style="2"/>
    <col min="4606" max="4606" width="11.33203125" style="2" bestFit="1" customWidth="1"/>
    <col min="4607" max="4607" width="46.33203125" style="2" customWidth="1"/>
    <col min="4608" max="4610" width="9.109375" style="2"/>
    <col min="4611" max="4611" width="9.44140625" style="2" customWidth="1"/>
    <col min="4612" max="4612" width="9.109375" style="2"/>
    <col min="4613" max="4613" width="13.5546875" style="2" customWidth="1"/>
    <col min="4614" max="4861" width="9.109375" style="2"/>
    <col min="4862" max="4862" width="11.33203125" style="2" bestFit="1" customWidth="1"/>
    <col min="4863" max="4863" width="46.33203125" style="2" customWidth="1"/>
    <col min="4864" max="4866" width="9.109375" style="2"/>
    <col min="4867" max="4867" width="9.44140625" style="2" customWidth="1"/>
    <col min="4868" max="4868" width="9.109375" style="2"/>
    <col min="4869" max="4869" width="13.5546875" style="2" customWidth="1"/>
    <col min="4870" max="5117" width="9.109375" style="2"/>
    <col min="5118" max="5118" width="11.33203125" style="2" bestFit="1" customWidth="1"/>
    <col min="5119" max="5119" width="46.33203125" style="2" customWidth="1"/>
    <col min="5120" max="5122" width="9.109375" style="2"/>
    <col min="5123" max="5123" width="9.44140625" style="2" customWidth="1"/>
    <col min="5124" max="5124" width="9.109375" style="2"/>
    <col min="5125" max="5125" width="13.5546875" style="2" customWidth="1"/>
    <col min="5126" max="5373" width="9.109375" style="2"/>
    <col min="5374" max="5374" width="11.33203125" style="2" bestFit="1" customWidth="1"/>
    <col min="5375" max="5375" width="46.33203125" style="2" customWidth="1"/>
    <col min="5376" max="5378" width="9.109375" style="2"/>
    <col min="5379" max="5379" width="9.44140625" style="2" customWidth="1"/>
    <col min="5380" max="5380" width="9.109375" style="2"/>
    <col min="5381" max="5381" width="13.5546875" style="2" customWidth="1"/>
    <col min="5382" max="5629" width="9.109375" style="2"/>
    <col min="5630" max="5630" width="11.33203125" style="2" bestFit="1" customWidth="1"/>
    <col min="5631" max="5631" width="46.33203125" style="2" customWidth="1"/>
    <col min="5632" max="5634" width="9.109375" style="2"/>
    <col min="5635" max="5635" width="9.44140625" style="2" customWidth="1"/>
    <col min="5636" max="5636" width="9.109375" style="2"/>
    <col min="5637" max="5637" width="13.5546875" style="2" customWidth="1"/>
    <col min="5638" max="5885" width="9.109375" style="2"/>
    <col min="5886" max="5886" width="11.33203125" style="2" bestFit="1" customWidth="1"/>
    <col min="5887" max="5887" width="46.33203125" style="2" customWidth="1"/>
    <col min="5888" max="5890" width="9.109375" style="2"/>
    <col min="5891" max="5891" width="9.44140625" style="2" customWidth="1"/>
    <col min="5892" max="5892" width="9.109375" style="2"/>
    <col min="5893" max="5893" width="13.5546875" style="2" customWidth="1"/>
    <col min="5894" max="6141" width="9.109375" style="2"/>
    <col min="6142" max="6142" width="11.33203125" style="2" bestFit="1" customWidth="1"/>
    <col min="6143" max="6143" width="46.33203125" style="2" customWidth="1"/>
    <col min="6144" max="6146" width="9.109375" style="2"/>
    <col min="6147" max="6147" width="9.44140625" style="2" customWidth="1"/>
    <col min="6148" max="6148" width="9.109375" style="2"/>
    <col min="6149" max="6149" width="13.5546875" style="2" customWidth="1"/>
    <col min="6150" max="6397" width="9.109375" style="2"/>
    <col min="6398" max="6398" width="11.33203125" style="2" bestFit="1" customWidth="1"/>
    <col min="6399" max="6399" width="46.33203125" style="2" customWidth="1"/>
    <col min="6400" max="6402" width="9.109375" style="2"/>
    <col min="6403" max="6403" width="9.44140625" style="2" customWidth="1"/>
    <col min="6404" max="6404" width="9.109375" style="2"/>
    <col min="6405" max="6405" width="13.5546875" style="2" customWidth="1"/>
    <col min="6406" max="6653" width="9.109375" style="2"/>
    <col min="6654" max="6654" width="11.33203125" style="2" bestFit="1" customWidth="1"/>
    <col min="6655" max="6655" width="46.33203125" style="2" customWidth="1"/>
    <col min="6656" max="6658" width="9.109375" style="2"/>
    <col min="6659" max="6659" width="9.44140625" style="2" customWidth="1"/>
    <col min="6660" max="6660" width="9.109375" style="2"/>
    <col min="6661" max="6661" width="13.5546875" style="2" customWidth="1"/>
    <col min="6662" max="6909" width="9.109375" style="2"/>
    <col min="6910" max="6910" width="11.33203125" style="2" bestFit="1" customWidth="1"/>
    <col min="6911" max="6911" width="46.33203125" style="2" customWidth="1"/>
    <col min="6912" max="6914" width="9.109375" style="2"/>
    <col min="6915" max="6915" width="9.44140625" style="2" customWidth="1"/>
    <col min="6916" max="6916" width="9.109375" style="2"/>
    <col min="6917" max="6917" width="13.5546875" style="2" customWidth="1"/>
    <col min="6918" max="7165" width="9.109375" style="2"/>
    <col min="7166" max="7166" width="11.33203125" style="2" bestFit="1" customWidth="1"/>
    <col min="7167" max="7167" width="46.33203125" style="2" customWidth="1"/>
    <col min="7168" max="7170" width="9.109375" style="2"/>
    <col min="7171" max="7171" width="9.44140625" style="2" customWidth="1"/>
    <col min="7172" max="7172" width="9.109375" style="2"/>
    <col min="7173" max="7173" width="13.5546875" style="2" customWidth="1"/>
    <col min="7174" max="7421" width="9.109375" style="2"/>
    <col min="7422" max="7422" width="11.33203125" style="2" bestFit="1" customWidth="1"/>
    <col min="7423" max="7423" width="46.33203125" style="2" customWidth="1"/>
    <col min="7424" max="7426" width="9.109375" style="2"/>
    <col min="7427" max="7427" width="9.44140625" style="2" customWidth="1"/>
    <col min="7428" max="7428" width="9.109375" style="2"/>
    <col min="7429" max="7429" width="13.5546875" style="2" customWidth="1"/>
    <col min="7430" max="7677" width="9.109375" style="2"/>
    <col min="7678" max="7678" width="11.33203125" style="2" bestFit="1" customWidth="1"/>
    <col min="7679" max="7679" width="46.33203125" style="2" customWidth="1"/>
    <col min="7680" max="7682" width="9.109375" style="2"/>
    <col min="7683" max="7683" width="9.44140625" style="2" customWidth="1"/>
    <col min="7684" max="7684" width="9.109375" style="2"/>
    <col min="7685" max="7685" width="13.5546875" style="2" customWidth="1"/>
    <col min="7686" max="7933" width="9.109375" style="2"/>
    <col min="7934" max="7934" width="11.33203125" style="2" bestFit="1" customWidth="1"/>
    <col min="7935" max="7935" width="46.33203125" style="2" customWidth="1"/>
    <col min="7936" max="7938" width="9.109375" style="2"/>
    <col min="7939" max="7939" width="9.44140625" style="2" customWidth="1"/>
    <col min="7940" max="7940" width="9.109375" style="2"/>
    <col min="7941" max="7941" width="13.5546875" style="2" customWidth="1"/>
    <col min="7942" max="8189" width="9.109375" style="2"/>
    <col min="8190" max="8190" width="11.33203125" style="2" bestFit="1" customWidth="1"/>
    <col min="8191" max="8191" width="46.33203125" style="2" customWidth="1"/>
    <col min="8192" max="8194" width="9.109375" style="2"/>
    <col min="8195" max="8195" width="9.44140625" style="2" customWidth="1"/>
    <col min="8196" max="8196" width="9.109375" style="2"/>
    <col min="8197" max="8197" width="13.5546875" style="2" customWidth="1"/>
    <col min="8198" max="8445" width="9.109375" style="2"/>
    <col min="8446" max="8446" width="11.33203125" style="2" bestFit="1" customWidth="1"/>
    <col min="8447" max="8447" width="46.33203125" style="2" customWidth="1"/>
    <col min="8448" max="8450" width="9.109375" style="2"/>
    <col min="8451" max="8451" width="9.44140625" style="2" customWidth="1"/>
    <col min="8452" max="8452" width="9.109375" style="2"/>
    <col min="8453" max="8453" width="13.5546875" style="2" customWidth="1"/>
    <col min="8454" max="8701" width="9.109375" style="2"/>
    <col min="8702" max="8702" width="11.33203125" style="2" bestFit="1" customWidth="1"/>
    <col min="8703" max="8703" width="46.33203125" style="2" customWidth="1"/>
    <col min="8704" max="8706" width="9.109375" style="2"/>
    <col min="8707" max="8707" width="9.44140625" style="2" customWidth="1"/>
    <col min="8708" max="8708" width="9.109375" style="2"/>
    <col min="8709" max="8709" width="13.5546875" style="2" customWidth="1"/>
    <col min="8710" max="8957" width="9.109375" style="2"/>
    <col min="8958" max="8958" width="11.33203125" style="2" bestFit="1" customWidth="1"/>
    <col min="8959" max="8959" width="46.33203125" style="2" customWidth="1"/>
    <col min="8960" max="8962" width="9.109375" style="2"/>
    <col min="8963" max="8963" width="9.44140625" style="2" customWidth="1"/>
    <col min="8964" max="8964" width="9.109375" style="2"/>
    <col min="8965" max="8965" width="13.5546875" style="2" customWidth="1"/>
    <col min="8966" max="9213" width="9.109375" style="2"/>
    <col min="9214" max="9214" width="11.33203125" style="2" bestFit="1" customWidth="1"/>
    <col min="9215" max="9215" width="46.33203125" style="2" customWidth="1"/>
    <col min="9216" max="9218" width="9.109375" style="2"/>
    <col min="9219" max="9219" width="9.44140625" style="2" customWidth="1"/>
    <col min="9220" max="9220" width="9.109375" style="2"/>
    <col min="9221" max="9221" width="13.5546875" style="2" customWidth="1"/>
    <col min="9222" max="9469" width="9.109375" style="2"/>
    <col min="9470" max="9470" width="11.33203125" style="2" bestFit="1" customWidth="1"/>
    <col min="9471" max="9471" width="46.33203125" style="2" customWidth="1"/>
    <col min="9472" max="9474" width="9.109375" style="2"/>
    <col min="9475" max="9475" width="9.44140625" style="2" customWidth="1"/>
    <col min="9476" max="9476" width="9.109375" style="2"/>
    <col min="9477" max="9477" width="13.5546875" style="2" customWidth="1"/>
    <col min="9478" max="9725" width="9.109375" style="2"/>
    <col min="9726" max="9726" width="11.33203125" style="2" bestFit="1" customWidth="1"/>
    <col min="9727" max="9727" width="46.33203125" style="2" customWidth="1"/>
    <col min="9728" max="9730" width="9.109375" style="2"/>
    <col min="9731" max="9731" width="9.44140625" style="2" customWidth="1"/>
    <col min="9732" max="9732" width="9.109375" style="2"/>
    <col min="9733" max="9733" width="13.5546875" style="2" customWidth="1"/>
    <col min="9734" max="9981" width="9.109375" style="2"/>
    <col min="9982" max="9982" width="11.33203125" style="2" bestFit="1" customWidth="1"/>
    <col min="9983" max="9983" width="46.33203125" style="2" customWidth="1"/>
    <col min="9984" max="9986" width="9.109375" style="2"/>
    <col min="9987" max="9987" width="9.44140625" style="2" customWidth="1"/>
    <col min="9988" max="9988" width="9.109375" style="2"/>
    <col min="9989" max="9989" width="13.5546875" style="2" customWidth="1"/>
    <col min="9990" max="10237" width="9.109375" style="2"/>
    <col min="10238" max="10238" width="11.33203125" style="2" bestFit="1" customWidth="1"/>
    <col min="10239" max="10239" width="46.33203125" style="2" customWidth="1"/>
    <col min="10240" max="10242" width="9.109375" style="2"/>
    <col min="10243" max="10243" width="9.44140625" style="2" customWidth="1"/>
    <col min="10244" max="10244" width="9.109375" style="2"/>
    <col min="10245" max="10245" width="13.5546875" style="2" customWidth="1"/>
    <col min="10246" max="10493" width="9.109375" style="2"/>
    <col min="10494" max="10494" width="11.33203125" style="2" bestFit="1" customWidth="1"/>
    <col min="10495" max="10495" width="46.33203125" style="2" customWidth="1"/>
    <col min="10496" max="10498" width="9.109375" style="2"/>
    <col min="10499" max="10499" width="9.44140625" style="2" customWidth="1"/>
    <col min="10500" max="10500" width="9.109375" style="2"/>
    <col min="10501" max="10501" width="13.5546875" style="2" customWidth="1"/>
    <col min="10502" max="10749" width="9.109375" style="2"/>
    <col min="10750" max="10750" width="11.33203125" style="2" bestFit="1" customWidth="1"/>
    <col min="10751" max="10751" width="46.33203125" style="2" customWidth="1"/>
    <col min="10752" max="10754" width="9.109375" style="2"/>
    <col min="10755" max="10755" width="9.44140625" style="2" customWidth="1"/>
    <col min="10756" max="10756" width="9.109375" style="2"/>
    <col min="10757" max="10757" width="13.5546875" style="2" customWidth="1"/>
    <col min="10758" max="11005" width="9.109375" style="2"/>
    <col min="11006" max="11006" width="11.33203125" style="2" bestFit="1" customWidth="1"/>
    <col min="11007" max="11007" width="46.33203125" style="2" customWidth="1"/>
    <col min="11008" max="11010" width="9.109375" style="2"/>
    <col min="11011" max="11011" width="9.44140625" style="2" customWidth="1"/>
    <col min="11012" max="11012" width="9.109375" style="2"/>
    <col min="11013" max="11013" width="13.5546875" style="2" customWidth="1"/>
    <col min="11014" max="11261" width="9.109375" style="2"/>
    <col min="11262" max="11262" width="11.33203125" style="2" bestFit="1" customWidth="1"/>
    <col min="11263" max="11263" width="46.33203125" style="2" customWidth="1"/>
    <col min="11264" max="11266" width="9.109375" style="2"/>
    <col min="11267" max="11267" width="9.44140625" style="2" customWidth="1"/>
    <col min="11268" max="11268" width="9.109375" style="2"/>
    <col min="11269" max="11269" width="13.5546875" style="2" customWidth="1"/>
    <col min="11270" max="11517" width="9.109375" style="2"/>
    <col min="11518" max="11518" width="11.33203125" style="2" bestFit="1" customWidth="1"/>
    <col min="11519" max="11519" width="46.33203125" style="2" customWidth="1"/>
    <col min="11520" max="11522" width="9.109375" style="2"/>
    <col min="11523" max="11523" width="9.44140625" style="2" customWidth="1"/>
    <col min="11524" max="11524" width="9.109375" style="2"/>
    <col min="11525" max="11525" width="13.5546875" style="2" customWidth="1"/>
    <col min="11526" max="11773" width="9.109375" style="2"/>
    <col min="11774" max="11774" width="11.33203125" style="2" bestFit="1" customWidth="1"/>
    <col min="11775" max="11775" width="46.33203125" style="2" customWidth="1"/>
    <col min="11776" max="11778" width="9.109375" style="2"/>
    <col min="11779" max="11779" width="9.44140625" style="2" customWidth="1"/>
    <col min="11780" max="11780" width="9.109375" style="2"/>
    <col min="11781" max="11781" width="13.5546875" style="2" customWidth="1"/>
    <col min="11782" max="12029" width="9.109375" style="2"/>
    <col min="12030" max="12030" width="11.33203125" style="2" bestFit="1" customWidth="1"/>
    <col min="12031" max="12031" width="46.33203125" style="2" customWidth="1"/>
    <col min="12032" max="12034" width="9.109375" style="2"/>
    <col min="12035" max="12035" width="9.44140625" style="2" customWidth="1"/>
    <col min="12036" max="12036" width="9.109375" style="2"/>
    <col min="12037" max="12037" width="13.5546875" style="2" customWidth="1"/>
    <col min="12038" max="12285" width="9.109375" style="2"/>
    <col min="12286" max="12286" width="11.33203125" style="2" bestFit="1" customWidth="1"/>
    <col min="12287" max="12287" width="46.33203125" style="2" customWidth="1"/>
    <col min="12288" max="12290" width="9.109375" style="2"/>
    <col min="12291" max="12291" width="9.44140625" style="2" customWidth="1"/>
    <col min="12292" max="12292" width="9.109375" style="2"/>
    <col min="12293" max="12293" width="13.5546875" style="2" customWidth="1"/>
    <col min="12294" max="12541" width="9.109375" style="2"/>
    <col min="12542" max="12542" width="11.33203125" style="2" bestFit="1" customWidth="1"/>
    <col min="12543" max="12543" width="46.33203125" style="2" customWidth="1"/>
    <col min="12544" max="12546" width="9.109375" style="2"/>
    <col min="12547" max="12547" width="9.44140625" style="2" customWidth="1"/>
    <col min="12548" max="12548" width="9.109375" style="2"/>
    <col min="12549" max="12549" width="13.5546875" style="2" customWidth="1"/>
    <col min="12550" max="12797" width="9.109375" style="2"/>
    <col min="12798" max="12798" width="11.33203125" style="2" bestFit="1" customWidth="1"/>
    <col min="12799" max="12799" width="46.33203125" style="2" customWidth="1"/>
    <col min="12800" max="12802" width="9.109375" style="2"/>
    <col min="12803" max="12803" width="9.44140625" style="2" customWidth="1"/>
    <col min="12804" max="12804" width="9.109375" style="2"/>
    <col min="12805" max="12805" width="13.5546875" style="2" customWidth="1"/>
    <col min="12806" max="13053" width="9.109375" style="2"/>
    <col min="13054" max="13054" width="11.33203125" style="2" bestFit="1" customWidth="1"/>
    <col min="13055" max="13055" width="46.33203125" style="2" customWidth="1"/>
    <col min="13056" max="13058" width="9.109375" style="2"/>
    <col min="13059" max="13059" width="9.44140625" style="2" customWidth="1"/>
    <col min="13060" max="13060" width="9.109375" style="2"/>
    <col min="13061" max="13061" width="13.5546875" style="2" customWidth="1"/>
    <col min="13062" max="13309" width="9.109375" style="2"/>
    <col min="13310" max="13310" width="11.33203125" style="2" bestFit="1" customWidth="1"/>
    <col min="13311" max="13311" width="46.33203125" style="2" customWidth="1"/>
    <col min="13312" max="13314" width="9.109375" style="2"/>
    <col min="13315" max="13315" width="9.44140625" style="2" customWidth="1"/>
    <col min="13316" max="13316" width="9.109375" style="2"/>
    <col min="13317" max="13317" width="13.5546875" style="2" customWidth="1"/>
    <col min="13318" max="13565" width="9.109375" style="2"/>
    <col min="13566" max="13566" width="11.33203125" style="2" bestFit="1" customWidth="1"/>
    <col min="13567" max="13567" width="46.33203125" style="2" customWidth="1"/>
    <col min="13568" max="13570" width="9.109375" style="2"/>
    <col min="13571" max="13571" width="9.44140625" style="2" customWidth="1"/>
    <col min="13572" max="13572" width="9.109375" style="2"/>
    <col min="13573" max="13573" width="13.5546875" style="2" customWidth="1"/>
    <col min="13574" max="13821" width="9.109375" style="2"/>
    <col min="13822" max="13822" width="11.33203125" style="2" bestFit="1" customWidth="1"/>
    <col min="13823" max="13823" width="46.33203125" style="2" customWidth="1"/>
    <col min="13824" max="13826" width="9.109375" style="2"/>
    <col min="13827" max="13827" width="9.44140625" style="2" customWidth="1"/>
    <col min="13828" max="13828" width="9.109375" style="2"/>
    <col min="13829" max="13829" width="13.5546875" style="2" customWidth="1"/>
    <col min="13830" max="14077" width="9.109375" style="2"/>
    <col min="14078" max="14078" width="11.33203125" style="2" bestFit="1" customWidth="1"/>
    <col min="14079" max="14079" width="46.33203125" style="2" customWidth="1"/>
    <col min="14080" max="14082" width="9.109375" style="2"/>
    <col min="14083" max="14083" width="9.44140625" style="2" customWidth="1"/>
    <col min="14084" max="14084" width="9.109375" style="2"/>
    <col min="14085" max="14085" width="13.5546875" style="2" customWidth="1"/>
    <col min="14086" max="14333" width="9.109375" style="2"/>
    <col min="14334" max="14334" width="11.33203125" style="2" bestFit="1" customWidth="1"/>
    <col min="14335" max="14335" width="46.33203125" style="2" customWidth="1"/>
    <col min="14336" max="14338" width="9.109375" style="2"/>
    <col min="14339" max="14339" width="9.44140625" style="2" customWidth="1"/>
    <col min="14340" max="14340" width="9.109375" style="2"/>
    <col min="14341" max="14341" width="13.5546875" style="2" customWidth="1"/>
    <col min="14342" max="14589" width="9.109375" style="2"/>
    <col min="14590" max="14590" width="11.33203125" style="2" bestFit="1" customWidth="1"/>
    <col min="14591" max="14591" width="46.33203125" style="2" customWidth="1"/>
    <col min="14592" max="14594" width="9.109375" style="2"/>
    <col min="14595" max="14595" width="9.44140625" style="2" customWidth="1"/>
    <col min="14596" max="14596" width="9.109375" style="2"/>
    <col min="14597" max="14597" width="13.5546875" style="2" customWidth="1"/>
    <col min="14598" max="14845" width="9.109375" style="2"/>
    <col min="14846" max="14846" width="11.33203125" style="2" bestFit="1" customWidth="1"/>
    <col min="14847" max="14847" width="46.33203125" style="2" customWidth="1"/>
    <col min="14848" max="14850" width="9.109375" style="2"/>
    <col min="14851" max="14851" width="9.44140625" style="2" customWidth="1"/>
    <col min="14852" max="14852" width="9.109375" style="2"/>
    <col min="14853" max="14853" width="13.5546875" style="2" customWidth="1"/>
    <col min="14854" max="15101" width="9.109375" style="2"/>
    <col min="15102" max="15102" width="11.33203125" style="2" bestFit="1" customWidth="1"/>
    <col min="15103" max="15103" width="46.33203125" style="2" customWidth="1"/>
    <col min="15104" max="15106" width="9.109375" style="2"/>
    <col min="15107" max="15107" width="9.44140625" style="2" customWidth="1"/>
    <col min="15108" max="15108" width="9.109375" style="2"/>
    <col min="15109" max="15109" width="13.5546875" style="2" customWidth="1"/>
    <col min="15110" max="15357" width="9.109375" style="2"/>
    <col min="15358" max="15358" width="11.33203125" style="2" bestFit="1" customWidth="1"/>
    <col min="15359" max="15359" width="46.33203125" style="2" customWidth="1"/>
    <col min="15360" max="15362" width="9.109375" style="2"/>
    <col min="15363" max="15363" width="9.44140625" style="2" customWidth="1"/>
    <col min="15364" max="15364" width="9.109375" style="2"/>
    <col min="15365" max="15365" width="13.5546875" style="2" customWidth="1"/>
    <col min="15366" max="15613" width="9.109375" style="2"/>
    <col min="15614" max="15614" width="11.33203125" style="2" bestFit="1" customWidth="1"/>
    <col min="15615" max="15615" width="46.33203125" style="2" customWidth="1"/>
    <col min="15616" max="15618" width="9.109375" style="2"/>
    <col min="15619" max="15619" width="9.44140625" style="2" customWidth="1"/>
    <col min="15620" max="15620" width="9.109375" style="2"/>
    <col min="15621" max="15621" width="13.5546875" style="2" customWidth="1"/>
    <col min="15622" max="15869" width="9.109375" style="2"/>
    <col min="15870" max="15870" width="11.33203125" style="2" bestFit="1" customWidth="1"/>
    <col min="15871" max="15871" width="46.33203125" style="2" customWidth="1"/>
    <col min="15872" max="15874" width="9.109375" style="2"/>
    <col min="15875" max="15875" width="9.44140625" style="2" customWidth="1"/>
    <col min="15876" max="15876" width="9.109375" style="2"/>
    <col min="15877" max="15877" width="13.5546875" style="2" customWidth="1"/>
    <col min="15878" max="16125" width="9.109375" style="2"/>
    <col min="16126" max="16126" width="11.33203125" style="2" bestFit="1" customWidth="1"/>
    <col min="16127" max="16127" width="46.33203125" style="2" customWidth="1"/>
    <col min="16128" max="16130" width="9.109375" style="2"/>
    <col min="16131" max="16131" width="9.44140625" style="2" customWidth="1"/>
    <col min="16132" max="16132" width="9.109375" style="2"/>
    <col min="16133" max="16133" width="13.5546875" style="2" customWidth="1"/>
    <col min="16134" max="16384" width="9.109375" style="2"/>
  </cols>
  <sheetData>
    <row r="1" spans="1:5" s="1" customFormat="1" ht="17.399999999999999" x14ac:dyDescent="0.3">
      <c r="A1" s="3" t="s">
        <v>69</v>
      </c>
      <c r="B1" s="3"/>
      <c r="C1" s="3"/>
      <c r="D1" s="3"/>
      <c r="E1" s="4"/>
    </row>
    <row r="2" spans="1:5" s="1" customFormat="1" x14ac:dyDescent="0.3">
      <c r="A2" s="6" t="s">
        <v>68</v>
      </c>
      <c r="B2" s="6"/>
      <c r="C2" s="6"/>
      <c r="D2" s="5"/>
    </row>
    <row r="3" spans="1:5" x14ac:dyDescent="0.3">
      <c r="A3" s="6"/>
      <c r="B3" s="6"/>
      <c r="C3" s="6"/>
      <c r="D3" s="6"/>
      <c r="E3" s="2"/>
    </row>
    <row r="4" spans="1:5" ht="16.2" thickBot="1" x14ac:dyDescent="0.35">
      <c r="B4" s="2"/>
      <c r="C4" s="2"/>
      <c r="D4" s="2"/>
      <c r="E4" s="2"/>
    </row>
    <row r="5" spans="1:5" ht="56.4" customHeight="1" thickBot="1" x14ac:dyDescent="0.3">
      <c r="A5" s="7" t="s">
        <v>0</v>
      </c>
      <c r="B5" s="76" t="s">
        <v>1</v>
      </c>
      <c r="C5" s="90" t="s">
        <v>2</v>
      </c>
      <c r="D5" s="10"/>
      <c r="E5" s="2"/>
    </row>
    <row r="6" spans="1:5" ht="12.75" customHeight="1" x14ac:dyDescent="0.25">
      <c r="A6" s="8"/>
      <c r="B6" s="9"/>
      <c r="C6" s="91" t="s">
        <v>3</v>
      </c>
      <c r="D6" s="11" t="s">
        <v>4</v>
      </c>
      <c r="E6" s="2"/>
    </row>
    <row r="7" spans="1:5" ht="4.5" customHeight="1" x14ac:dyDescent="0.25">
      <c r="A7" s="8"/>
      <c r="B7" s="9"/>
      <c r="C7" s="92"/>
      <c r="D7" s="12"/>
      <c r="E7" s="2"/>
    </row>
    <row r="8" spans="1:5" ht="30" customHeight="1" thickBot="1" x14ac:dyDescent="0.3">
      <c r="A8" s="8"/>
      <c r="B8" s="9"/>
      <c r="C8" s="93"/>
      <c r="D8" s="13"/>
      <c r="E8" s="2"/>
    </row>
    <row r="9" spans="1:5" ht="15" customHeight="1" thickBot="1" x14ac:dyDescent="0.3">
      <c r="A9" s="14">
        <v>1</v>
      </c>
      <c r="B9" s="15" t="s">
        <v>5</v>
      </c>
      <c r="C9" s="16">
        <f>SUM(C10:C16)</f>
        <v>1180.4000000000001</v>
      </c>
      <c r="D9" s="77">
        <f>SUM(D10:D16)</f>
        <v>1334.2</v>
      </c>
      <c r="E9" s="17"/>
    </row>
    <row r="10" spans="1:5" ht="16.5" customHeight="1" x14ac:dyDescent="0.3">
      <c r="A10" s="18" t="s">
        <v>6</v>
      </c>
      <c r="B10" s="19" t="s">
        <v>7</v>
      </c>
      <c r="C10" s="20">
        <f>155+165+190+155+165+150</f>
        <v>980</v>
      </c>
      <c r="D10" s="78">
        <f>183.1+180+319.7+143.6+164.9+157.6</f>
        <v>1148.8999999999999</v>
      </c>
      <c r="E10" s="2"/>
    </row>
    <row r="11" spans="1:5" ht="31.5" customHeight="1" x14ac:dyDescent="0.3">
      <c r="A11" s="21" t="s">
        <v>8</v>
      </c>
      <c r="B11" s="22" t="s">
        <v>9</v>
      </c>
      <c r="C11" s="23">
        <f>0+0+0+6.3+6.3+6.3</f>
        <v>18.899999999999999</v>
      </c>
      <c r="D11" s="79">
        <v>0</v>
      </c>
      <c r="E11" s="2"/>
    </row>
    <row r="12" spans="1:5" ht="31.5" customHeight="1" x14ac:dyDescent="0.25">
      <c r="A12" s="24" t="s">
        <v>10</v>
      </c>
      <c r="B12" s="25" t="s">
        <v>11</v>
      </c>
      <c r="C12" s="26">
        <f>23.2+23.2+23.2+23.2+23.2+23.2</f>
        <v>139.19999999999999</v>
      </c>
      <c r="D12" s="80">
        <f>23.2+23.2+23.3+23.3+23.3+23.1</f>
        <v>139.4</v>
      </c>
      <c r="E12" s="2"/>
    </row>
    <row r="13" spans="1:5" x14ac:dyDescent="0.25">
      <c r="A13" s="24" t="s">
        <v>12</v>
      </c>
      <c r="B13" s="25" t="s">
        <v>13</v>
      </c>
      <c r="C13" s="26">
        <f>3.4+3.4+3.4+3.4+3.4+3.4</f>
        <v>20.399999999999999</v>
      </c>
      <c r="D13" s="80">
        <f>3.4+3.6+3.7+3.6+3.6+3.8</f>
        <v>21.7</v>
      </c>
      <c r="E13" s="2"/>
    </row>
    <row r="14" spans="1:5" ht="16.5" customHeight="1" x14ac:dyDescent="0.25">
      <c r="A14" s="24" t="s">
        <v>14</v>
      </c>
      <c r="B14" s="25" t="s">
        <v>15</v>
      </c>
      <c r="C14" s="26">
        <f>3.2+3.2+3.2+3.2+3.2+3.2</f>
        <v>19.2</v>
      </c>
      <c r="D14" s="80">
        <f>3.4+3.4+3.5+3.6+3.6+3.5</f>
        <v>21</v>
      </c>
      <c r="E14" s="2"/>
    </row>
    <row r="15" spans="1:5" ht="33.75" customHeight="1" x14ac:dyDescent="0.25">
      <c r="A15" s="24" t="s">
        <v>16</v>
      </c>
      <c r="B15" s="27" t="s">
        <v>17</v>
      </c>
      <c r="C15" s="26">
        <f>0.3+0.2+0.2+0.3+0.2+0.3</f>
        <v>1.5</v>
      </c>
      <c r="D15" s="80">
        <f>0.3+0.3+0.3+0.4+0.3+0.2</f>
        <v>1.7999999999999998</v>
      </c>
      <c r="E15" s="2"/>
    </row>
    <row r="16" spans="1:5" ht="16.5" customHeight="1" thickBot="1" x14ac:dyDescent="0.3">
      <c r="A16" s="24" t="s">
        <v>18</v>
      </c>
      <c r="B16" s="25" t="s">
        <v>19</v>
      </c>
      <c r="C16" s="28">
        <f>0.2+0.2+0.2+0.2+0.2+0.2</f>
        <v>1.2</v>
      </c>
      <c r="D16" s="81">
        <f>0.2+0.2+0.3+0.2+0.2+0.3</f>
        <v>1.4</v>
      </c>
      <c r="E16" s="2"/>
    </row>
    <row r="17" spans="1:5" ht="16.5" customHeight="1" thickBot="1" x14ac:dyDescent="0.3">
      <c r="A17" s="14">
        <v>2</v>
      </c>
      <c r="B17" s="15" t="s">
        <v>20</v>
      </c>
      <c r="C17" s="16">
        <f>C18+C19+C20+C21+C22+C23+C26+C27+C30+C31+C36</f>
        <v>1200.1000000000004</v>
      </c>
      <c r="D17" s="77">
        <f>D18+D19+D20+D21+D22+D23+D26+D27+D30+D31+D36</f>
        <v>1285.6999999999998</v>
      </c>
      <c r="E17" s="2"/>
    </row>
    <row r="18" spans="1:5" ht="15" customHeight="1" x14ac:dyDescent="0.25">
      <c r="A18" s="29" t="str">
        <f>'[1]12-16'!A28</f>
        <v>2.1.</v>
      </c>
      <c r="B18" s="30" t="str">
        <f>'[1]12-16'!B28</f>
        <v>Заробітна плата</v>
      </c>
      <c r="C18" s="20">
        <f>52.2+52.2+52.2+55.5+67.1+55.5</f>
        <v>334.70000000000005</v>
      </c>
      <c r="D18" s="78">
        <f>48.2+52.1+52.2+52.1+65.4+52.2</f>
        <v>322.2</v>
      </c>
      <c r="E18" s="2"/>
    </row>
    <row r="19" spans="1:5" ht="16.5" customHeight="1" x14ac:dyDescent="0.25">
      <c r="A19" s="29" t="str">
        <f>'[1]12-16'!A29</f>
        <v>2.2.</v>
      </c>
      <c r="B19" s="30" t="str">
        <f>'[1]12-16'!B29</f>
        <v>Єдиний соціальний внесок 22 %</v>
      </c>
      <c r="C19" s="26">
        <f>11.5+11.5+11.5+12.2+14.8+12.2</f>
        <v>73.7</v>
      </c>
      <c r="D19" s="80">
        <f>10.6+11.5+11.4+11.5+14.4+11.5</f>
        <v>70.900000000000006</v>
      </c>
      <c r="E19" s="2"/>
    </row>
    <row r="20" spans="1:5" ht="16.5" customHeight="1" x14ac:dyDescent="0.3">
      <c r="A20" s="29" t="str">
        <f>'[1]12-16'!A30</f>
        <v>2.3.</v>
      </c>
      <c r="B20" s="30" t="str">
        <f>'[1]12-16'!B30</f>
        <v>Собівартість реалізованих товарів</v>
      </c>
      <c r="C20" s="31">
        <f>91.2+97.1+111.8+91.2+97+88.2</f>
        <v>576.5</v>
      </c>
      <c r="D20" s="82">
        <f>103.5+106.7+178.8+84+97.7+100.5</f>
        <v>671.2</v>
      </c>
      <c r="E20" s="2"/>
    </row>
    <row r="21" spans="1:5" ht="48.6" customHeight="1" x14ac:dyDescent="0.25">
      <c r="A21" s="29" t="s">
        <v>21</v>
      </c>
      <c r="B21" s="30" t="str">
        <f>'[1]12-16'!B33</f>
        <v xml:space="preserve">Матеріали </v>
      </c>
      <c r="C21" s="26">
        <f>0+1+0+1+0+1</f>
        <v>3</v>
      </c>
      <c r="D21" s="80">
        <f>3.5+0.6+0+0+0+0</f>
        <v>4.0999999999999996</v>
      </c>
      <c r="E21" s="2"/>
    </row>
    <row r="22" spans="1:5" ht="46.5" customHeight="1" thickBot="1" x14ac:dyDescent="0.3">
      <c r="A22" s="32" t="s">
        <v>22</v>
      </c>
      <c r="B22" s="33" t="str">
        <f>'[1]12-16'!B34</f>
        <v>Транспортні послуги</v>
      </c>
      <c r="C22" s="28">
        <f>1.6+1.7+2.5+1.7+1.6+2</f>
        <v>11.1</v>
      </c>
      <c r="D22" s="81">
        <f>1+1.6+1.9+2+3.7+1.8</f>
        <v>12</v>
      </c>
      <c r="E22" s="2"/>
    </row>
    <row r="23" spans="1:5" ht="16.5" customHeight="1" thickBot="1" x14ac:dyDescent="0.3">
      <c r="A23" s="34" t="s">
        <v>23</v>
      </c>
      <c r="B23" s="35" t="s">
        <v>24</v>
      </c>
      <c r="C23" s="36">
        <f>SUM(C24:C25)</f>
        <v>142.19999999999999</v>
      </c>
      <c r="D23" s="83">
        <f>D24+D25</f>
        <v>145.1</v>
      </c>
      <c r="E23" s="2"/>
    </row>
    <row r="24" spans="1:5" ht="47.25" customHeight="1" x14ac:dyDescent="0.25">
      <c r="A24" s="37" t="s">
        <v>25</v>
      </c>
      <c r="B24" s="38" t="s">
        <v>26</v>
      </c>
      <c r="C24" s="20">
        <f>0.5+0.5+0.5+0.5+0.5+0.5</f>
        <v>3</v>
      </c>
      <c r="D24" s="78">
        <f>1+1+0.9+1+1+0.8</f>
        <v>5.7</v>
      </c>
      <c r="E24" s="2"/>
    </row>
    <row r="25" spans="1:5" ht="16.5" customHeight="1" thickBot="1" x14ac:dyDescent="0.35">
      <c r="A25" s="32" t="s">
        <v>27</v>
      </c>
      <c r="B25" s="39" t="s">
        <v>28</v>
      </c>
      <c r="C25" s="31">
        <f>23.2+23.2+23.2+23.2+23.2+23.2</f>
        <v>139.19999999999999</v>
      </c>
      <c r="D25" s="84">
        <f>23.2+23.2+23.3+23.2+23.2+23.3</f>
        <v>139.4</v>
      </c>
      <c r="E25" s="2"/>
    </row>
    <row r="26" spans="1:5" ht="15" customHeight="1" thickBot="1" x14ac:dyDescent="0.3">
      <c r="A26" s="34" t="s">
        <v>29</v>
      </c>
      <c r="B26" s="41" t="s">
        <v>30</v>
      </c>
      <c r="C26" s="42">
        <v>0</v>
      </c>
      <c r="D26" s="85">
        <v>0</v>
      </c>
      <c r="E26" s="2"/>
    </row>
    <row r="27" spans="1:5" ht="15" customHeight="1" thickBot="1" x14ac:dyDescent="0.35">
      <c r="A27" s="34" t="s">
        <v>31</v>
      </c>
      <c r="B27" s="35" t="s">
        <v>32</v>
      </c>
      <c r="C27" s="43">
        <f>C28+C29</f>
        <v>35.700000000000003</v>
      </c>
      <c r="D27" s="44">
        <f>D28+D29</f>
        <v>29.1</v>
      </c>
      <c r="E27" s="2"/>
    </row>
    <row r="28" spans="1:5" ht="48" customHeight="1" x14ac:dyDescent="0.25">
      <c r="A28" s="45" t="s">
        <v>33</v>
      </c>
      <c r="B28" s="46" t="s">
        <v>34</v>
      </c>
      <c r="C28" s="20">
        <f>3.5+3.8+4.2+3.7+3.6+3.5</f>
        <v>22.3</v>
      </c>
      <c r="D28" s="78">
        <f>2.4+3+2.5+2.3+2.3+2.8</f>
        <v>15.3</v>
      </c>
      <c r="E28" s="2"/>
    </row>
    <row r="29" spans="1:5" ht="16.5" customHeight="1" thickBot="1" x14ac:dyDescent="0.35">
      <c r="A29" s="32" t="s">
        <v>35</v>
      </c>
      <c r="B29" s="39" t="s">
        <v>36</v>
      </c>
      <c r="C29" s="31">
        <f>3.5+3.5+3.5+2+0.5+0.4</f>
        <v>13.4</v>
      </c>
      <c r="D29" s="84">
        <f>4.2+3.9+3.2+1.4+0.6+0.5</f>
        <v>13.8</v>
      </c>
      <c r="E29" s="2"/>
    </row>
    <row r="30" spans="1:5" ht="16.5" customHeight="1" thickBot="1" x14ac:dyDescent="0.3">
      <c r="A30" s="34" t="s">
        <v>37</v>
      </c>
      <c r="B30" s="35" t="s">
        <v>38</v>
      </c>
      <c r="C30" s="42">
        <f>0.4+0.4+0.4+0.4+0.4+0.4</f>
        <v>2.4</v>
      </c>
      <c r="D30" s="85">
        <f>0.3+0.4+0.3+0.4+0.4+0.4</f>
        <v>2.1999999999999997</v>
      </c>
      <c r="E30" s="2"/>
    </row>
    <row r="31" spans="1:5" ht="16.5" customHeight="1" thickBot="1" x14ac:dyDescent="0.35">
      <c r="A31" s="34" t="s">
        <v>39</v>
      </c>
      <c r="B31" s="47" t="s">
        <v>40</v>
      </c>
      <c r="C31" s="48">
        <f>C32+C33+C34+C35</f>
        <v>3.4</v>
      </c>
      <c r="D31" s="48">
        <f>D32+D33+D34+D35</f>
        <v>6.3000000000000007</v>
      </c>
      <c r="E31" s="2"/>
    </row>
    <row r="32" spans="1:5" ht="35.25" customHeight="1" x14ac:dyDescent="0.3">
      <c r="A32" s="21" t="s">
        <v>41</v>
      </c>
      <c r="B32" s="49" t="s">
        <v>42</v>
      </c>
      <c r="C32" s="50">
        <f>0.3+0.3+0.3+0.3+0.3+0.3</f>
        <v>1.8</v>
      </c>
      <c r="D32" s="86">
        <f>0.3+0.3+0.3+0.3+0.3+0.3</f>
        <v>1.8</v>
      </c>
      <c r="E32" s="2"/>
    </row>
    <row r="33" spans="1:5" ht="16.5" customHeight="1" x14ac:dyDescent="0.3">
      <c r="A33" s="29" t="s">
        <v>43</v>
      </c>
      <c r="B33" s="51" t="s">
        <v>44</v>
      </c>
      <c r="C33" s="26">
        <f>0.1+0.1+0.1+0.1+0.1+0.1</f>
        <v>0.6</v>
      </c>
      <c r="D33" s="80">
        <f>0.1+0+0.1+0+0.1+0</f>
        <v>0.30000000000000004</v>
      </c>
      <c r="E33" s="2"/>
    </row>
    <row r="34" spans="1:5" ht="16.5" customHeight="1" x14ac:dyDescent="0.3">
      <c r="A34" s="29" t="s">
        <v>45</v>
      </c>
      <c r="B34" s="51" t="s">
        <v>46</v>
      </c>
      <c r="C34" s="26">
        <f>0.5+0+0+0.5+0+0</f>
        <v>1</v>
      </c>
      <c r="D34" s="80">
        <f>0+0+0.4+0+0+0.6</f>
        <v>1</v>
      </c>
      <c r="E34" s="2"/>
    </row>
    <row r="35" spans="1:5" ht="50.25" customHeight="1" thickBot="1" x14ac:dyDescent="0.35">
      <c r="A35" s="52" t="s">
        <v>47</v>
      </c>
      <c r="B35" s="53" t="s">
        <v>48</v>
      </c>
      <c r="C35" s="40">
        <v>0</v>
      </c>
      <c r="D35" s="84">
        <v>3.2</v>
      </c>
      <c r="E35" s="2"/>
    </row>
    <row r="36" spans="1:5" ht="16.5" customHeight="1" thickBot="1" x14ac:dyDescent="0.3">
      <c r="A36" s="34" t="s">
        <v>49</v>
      </c>
      <c r="B36" s="54" t="s">
        <v>50</v>
      </c>
      <c r="C36" s="36">
        <f>C37+C38+C39+C40+C41</f>
        <v>17.399999999999999</v>
      </c>
      <c r="D36" s="83">
        <f>D37+D38+D39+D40+D41</f>
        <v>22.6</v>
      </c>
      <c r="E36" s="2"/>
    </row>
    <row r="37" spans="1:5" ht="16.5" customHeight="1" x14ac:dyDescent="0.3">
      <c r="A37" s="55" t="s">
        <v>51</v>
      </c>
      <c r="B37" s="49" t="s">
        <v>52</v>
      </c>
      <c r="C37" s="23">
        <f>0.8+0.8+0.8+0.8+0.8+0.8</f>
        <v>4.8</v>
      </c>
      <c r="D37" s="79">
        <f>1.1+1.1+1.2+1.2+1.2+1.1</f>
        <v>6.9</v>
      </c>
      <c r="E37" s="2"/>
    </row>
    <row r="38" spans="1:5" ht="16.5" customHeight="1" x14ac:dyDescent="0.3">
      <c r="A38" s="29" t="s">
        <v>53</v>
      </c>
      <c r="B38" s="51" t="s">
        <v>54</v>
      </c>
      <c r="C38" s="26">
        <f>0.1+0.1+0.1+0.1+0.1+0.1</f>
        <v>0.6</v>
      </c>
      <c r="D38" s="80">
        <f>0.1+0.1+0.2+0+0+0.1</f>
        <v>0.5</v>
      </c>
      <c r="E38" s="2"/>
    </row>
    <row r="39" spans="1:5" ht="16.5" customHeight="1" x14ac:dyDescent="0.3">
      <c r="A39" s="29" t="s">
        <v>55</v>
      </c>
      <c r="B39" s="51" t="s">
        <v>56</v>
      </c>
      <c r="C39" s="26">
        <f>1.7+1.8+2.1+1.7+1.8+1.7</f>
        <v>10.799999999999999</v>
      </c>
      <c r="D39" s="80">
        <f>2.1+1.7+2.4+1.4+1.7+1.5</f>
        <v>10.799999999999999</v>
      </c>
      <c r="E39" s="2"/>
    </row>
    <row r="40" spans="1:5" ht="16.5" customHeight="1" x14ac:dyDescent="0.3">
      <c r="A40" s="52" t="s">
        <v>57</v>
      </c>
      <c r="B40" s="51" t="s">
        <v>58</v>
      </c>
      <c r="C40" s="26">
        <v>0</v>
      </c>
      <c r="D40" s="80">
        <v>0</v>
      </c>
      <c r="E40" s="2"/>
    </row>
    <row r="41" spans="1:5" ht="45.6" customHeight="1" thickBot="1" x14ac:dyDescent="0.35">
      <c r="A41" s="32" t="s">
        <v>59</v>
      </c>
      <c r="B41" s="56" t="s">
        <v>60</v>
      </c>
      <c r="C41" s="57">
        <f>0.2+0.2+0.2+0.2+0.2+0.2</f>
        <v>1.2</v>
      </c>
      <c r="D41" s="87">
        <f>0+0+2+0+1.4+1</f>
        <v>4.4000000000000004</v>
      </c>
      <c r="E41" s="2"/>
    </row>
    <row r="42" spans="1:5" ht="54.75" customHeight="1" thickBot="1" x14ac:dyDescent="0.35">
      <c r="A42" s="58" t="s">
        <v>61</v>
      </c>
      <c r="B42" s="59" t="s">
        <v>62</v>
      </c>
      <c r="C42" s="60">
        <f>SUM(C9-C17)</f>
        <v>-19.700000000000273</v>
      </c>
      <c r="D42" s="60">
        <f>SUM(D9-D17)</f>
        <v>48.500000000000227</v>
      </c>
      <c r="E42" s="2"/>
    </row>
    <row r="43" spans="1:5" ht="16.5" customHeight="1" x14ac:dyDescent="0.25">
      <c r="A43" s="61">
        <v>4</v>
      </c>
      <c r="B43" s="46" t="s">
        <v>63</v>
      </c>
      <c r="C43" s="20"/>
      <c r="D43" s="78"/>
      <c r="E43" s="2"/>
    </row>
    <row r="44" spans="1:5" ht="16.5" customHeight="1" x14ac:dyDescent="0.25">
      <c r="A44" s="62">
        <v>5</v>
      </c>
      <c r="B44" s="30" t="s">
        <v>64</v>
      </c>
      <c r="C44" s="26"/>
      <c r="D44" s="80"/>
      <c r="E44" s="2"/>
    </row>
    <row r="45" spans="1:5" ht="45.6" customHeight="1" x14ac:dyDescent="0.3">
      <c r="A45" s="62">
        <v>6</v>
      </c>
      <c r="B45" s="30" t="s">
        <v>65</v>
      </c>
      <c r="C45" s="57">
        <v>30.5</v>
      </c>
      <c r="D45" s="87">
        <v>48.6</v>
      </c>
      <c r="E45" s="2"/>
    </row>
    <row r="46" spans="1:5" ht="50.25" customHeight="1" x14ac:dyDescent="0.3">
      <c r="A46" s="63">
        <v>7</v>
      </c>
      <c r="B46" s="64" t="s">
        <v>66</v>
      </c>
      <c r="C46" s="31">
        <v>0</v>
      </c>
      <c r="D46" s="88">
        <v>0</v>
      </c>
      <c r="E46" s="2"/>
    </row>
    <row r="47" spans="1:5" ht="16.5" customHeight="1" thickBot="1" x14ac:dyDescent="0.35">
      <c r="A47" s="65"/>
      <c r="B47" s="66" t="s">
        <v>67</v>
      </c>
      <c r="C47" s="67"/>
      <c r="D47" s="89"/>
      <c r="E47" s="2"/>
    </row>
    <row r="48" spans="1:5" ht="16.5" customHeight="1" x14ac:dyDescent="0.3">
      <c r="A48" s="68"/>
      <c r="B48" s="69"/>
      <c r="C48" s="70"/>
      <c r="D48" s="70"/>
      <c r="E48" s="2"/>
    </row>
    <row r="49" spans="1:5" ht="17.25" customHeight="1" x14ac:dyDescent="0.25">
      <c r="A49" s="71"/>
      <c r="B49" s="72"/>
      <c r="C49" s="73"/>
      <c r="D49" s="73"/>
      <c r="E49" s="2"/>
    </row>
    <row r="50" spans="1:5" x14ac:dyDescent="0.3">
      <c r="E50" s="75"/>
    </row>
    <row r="51" spans="1:5" x14ac:dyDescent="0.3">
      <c r="E51" s="75"/>
    </row>
  </sheetData>
  <mergeCells count="9">
    <mergeCell ref="C5:D5"/>
    <mergeCell ref="C6:C8"/>
    <mergeCell ref="D6:D8"/>
    <mergeCell ref="A46:A47"/>
    <mergeCell ref="A2:C2"/>
    <mergeCell ref="A1:D1"/>
    <mergeCell ref="A3:D3"/>
    <mergeCell ref="A5:A8"/>
    <mergeCell ref="B5:B8"/>
  </mergeCells>
  <pageMargins left="1.2204724409448819" right="0.23622047244094491" top="0.74803149606299213" bottom="0.74803149606299213" header="0.31496062992125984" footer="0.31496062992125984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2023-08-03T08:57:04Z</dcterms:created>
  <dcterms:modified xsi:type="dcterms:W3CDTF">2023-08-03T09:00:36Z</dcterms:modified>
</cp:coreProperties>
</file>